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92" tabRatio="734" activeTab="0"/>
  </bookViews>
  <sheets>
    <sheet name="Repartition des Sièges" sheetId="1" r:id="rId1"/>
    <sheet name="Nombre de voix le plus élevé" sheetId="2" r:id="rId2"/>
    <sheet name="Désignation des élus CGSLB" sheetId="3" r:id="rId3"/>
    <sheet name="Désignation des élus CSC" sheetId="4" r:id="rId4"/>
    <sheet name="Désignation des élus FGTB" sheetId="5" r:id="rId5"/>
  </sheets>
  <definedNames>
    <definedName name="_xlnm.Print_Area" localSheetId="2">'Désignation des élus CGSLB'!$A$1:$L$33</definedName>
    <definedName name="_xlnm.Print_Area" localSheetId="3">'Désignation des élus CSC'!$A$1:$L$33</definedName>
    <definedName name="_xlnm.Print_Area" localSheetId="4">'Désignation des élus FGTB'!$A$1:$L$33</definedName>
    <definedName name="_xlnm.Print_Area" localSheetId="1">'Nombre de voix le plus élevé'!$A$1:$R$48</definedName>
    <definedName name="_xlnm.Print_Area" localSheetId="0">'Repartition des Sièges'!$A$2:$M$14</definedName>
  </definedNames>
  <calcPr fullCalcOnLoad="1"/>
</workbook>
</file>

<file path=xl/sharedStrings.xml><?xml version="1.0" encoding="utf-8"?>
<sst xmlns="http://schemas.openxmlformats.org/spreadsheetml/2006/main" count="138" uniqueCount="56">
  <si>
    <t>ACV</t>
  </si>
  <si>
    <t>ABVV</t>
  </si>
  <si>
    <t>Quot.</t>
  </si>
  <si>
    <t>voorlopige mandaten volgens quotienten</t>
  </si>
  <si>
    <t>x</t>
  </si>
  <si>
    <t>=</t>
  </si>
  <si>
    <t>+</t>
  </si>
  <si>
    <t>+ 1)</t>
  </si>
  <si>
    <t>Namen der kandidaten volgens de voordrachtsorde</t>
  </si>
  <si>
    <t>/</t>
  </si>
  <si>
    <t>acv</t>
  </si>
  <si>
    <t>abvv</t>
  </si>
  <si>
    <t>aclvb</t>
  </si>
  <si>
    <t>rechtmatige mandaten adhv kiescijfer</t>
  </si>
  <si>
    <t>Hoogst aantal stemmen die meetellen</t>
  </si>
  <si>
    <t>rechtmatige mandaten adhv hoogst aantal stemmen</t>
  </si>
  <si>
    <t>eventueel rechtmatig mandaat adhv kiescijfer</t>
  </si>
  <si>
    <t>toe te wijzen mand.</t>
  </si>
  <si>
    <t>eventueel rechtmatig mandaat adhv stemmen</t>
  </si>
  <si>
    <t>dubbel # mandaten adhv stemmen</t>
  </si>
  <si>
    <t>dubbele mandaten adhv kiescijfer</t>
  </si>
  <si>
    <t>dubbele mandaten adhv stemmen</t>
  </si>
  <si>
    <t>Aantal bij overdracht verdeelde stemmen bij bepaling effectieven</t>
  </si>
  <si>
    <t>Stemmen die aan de kandidaten toekomen bij bepaling effectieven</t>
  </si>
  <si>
    <t>Aantal bij overdracht verdeelde stemmen bij bepaling plaats- vervangers</t>
  </si>
  <si>
    <t>Stemmen die aan de kandidaten toekomen bij bepaling plaats- vervangers</t>
  </si>
  <si>
    <t>Aantal naam-stemmen</t>
  </si>
  <si>
    <t>Aantal naam- stemmen vd resterende personen voor bepaling plaats- vervangers</t>
  </si>
  <si>
    <t>doorhalen</t>
  </si>
  <si>
    <t>wegingsfactor</t>
  </si>
  <si>
    <t>KADER</t>
  </si>
  <si>
    <t>kader</t>
  </si>
  <si>
    <t>Kiescijfer die meetelt voor ACLVB</t>
  </si>
  <si>
    <t>Dubbel laatste mandaat? ACLVB</t>
  </si>
  <si>
    <t>Élections Sociales 2020 - Résultats</t>
  </si>
  <si>
    <t>UTE</t>
  </si>
  <si>
    <t>Catégorie</t>
  </si>
  <si>
    <t>Mandats</t>
  </si>
  <si>
    <t>CADRE</t>
  </si>
  <si>
    <t>FGTB</t>
  </si>
  <si>
    <t>CSC</t>
  </si>
  <si>
    <t>CGSLB</t>
  </si>
  <si>
    <t>Nombre de mandats</t>
  </si>
  <si>
    <t>Mandat</t>
  </si>
  <si>
    <t>Bulletins de liste complets</t>
  </si>
  <si>
    <t>Bulletins de lise imcomplets</t>
  </si>
  <si>
    <t>Total</t>
  </si>
  <si>
    <t>le nombre de bulletins contenant un vote en tête de liste</t>
  </si>
  <si>
    <t>le nombre de bulletins contenant des votes nominatifs</t>
  </si>
  <si>
    <t>Nombre de voix le plus élevé</t>
  </si>
  <si>
    <t>Nombre de mandats effectifs attribués à la liste</t>
  </si>
  <si>
    <t>Nombre de mandats effectifs attribués à la liste + 1 (</t>
  </si>
  <si>
    <t>Nomsdes candidats suivant l’ordre de présentation</t>
  </si>
  <si>
    <t>Nombre de voix nominatives</t>
  </si>
  <si>
    <t>Nombre de voix attribuées par dévolution</t>
  </si>
  <si>
    <t>Nombre de voix revenant au candidat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</si>
</sst>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0.000"/>
    <numFmt numFmtId="182" formatCode="0.0"/>
    <numFmt numFmtId="183" formatCode="0.0000000"/>
    <numFmt numFmtId="184" formatCode="0.000000"/>
    <numFmt numFmtId="185" formatCode="0.00000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</numFmts>
  <fonts count="5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49" fontId="54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53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left"/>
    </xf>
    <xf numFmtId="0" fontId="53" fillId="33" borderId="11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53" fillId="33" borderId="15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53" fillId="33" borderId="15" xfId="0" applyFont="1" applyFill="1" applyBorder="1" applyAlignment="1">
      <alignment horizontal="left"/>
    </xf>
    <xf numFmtId="3" fontId="53" fillId="33" borderId="12" xfId="0" applyNumberFormat="1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1" fontId="53" fillId="33" borderId="12" xfId="0" applyNumberFormat="1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left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horizontal="left"/>
    </xf>
    <xf numFmtId="0" fontId="54" fillId="33" borderId="0" xfId="0" applyFont="1" applyFill="1" applyBorder="1" applyAlignment="1">
      <alignment horizontal="left"/>
    </xf>
    <xf numFmtId="0" fontId="10" fillId="34" borderId="10" xfId="0" applyFont="1" applyFill="1" applyBorder="1" applyAlignment="1" applyProtection="1">
      <alignment/>
      <protection locked="0"/>
    </xf>
    <xf numFmtId="0" fontId="10" fillId="34" borderId="12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quotePrefix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 quotePrefix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Border="1" applyAlignment="1" quotePrefix="1">
      <alignment horizontal="right"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 quotePrefix="1">
      <alignment/>
    </xf>
    <xf numFmtId="0" fontId="0" fillId="33" borderId="0" xfId="0" applyFont="1" applyFill="1" applyBorder="1" applyAlignment="1" quotePrefix="1">
      <alignment horizontal="right"/>
    </xf>
    <xf numFmtId="1" fontId="5" fillId="33" borderId="19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 quotePrefix="1">
      <alignment horizontal="right"/>
    </xf>
    <xf numFmtId="1" fontId="9" fillId="33" borderId="19" xfId="0" applyNumberFormat="1" applyFont="1" applyFill="1" applyBorder="1" applyAlignment="1">
      <alignment/>
    </xf>
    <xf numFmtId="0" fontId="0" fillId="33" borderId="0" xfId="0" applyFill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11" fillId="0" borderId="12" xfId="0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16" xfId="0" applyFont="1" applyFill="1" applyBorder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right"/>
    </xf>
    <xf numFmtId="0" fontId="5" fillId="2" borderId="19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 quotePrefix="1">
      <alignment horizontal="right"/>
    </xf>
    <xf numFmtId="0" fontId="0" fillId="2" borderId="0" xfId="0" applyFont="1" applyFill="1" applyAlignment="1">
      <alignment/>
    </xf>
    <xf numFmtId="0" fontId="0" fillId="2" borderId="0" xfId="0" applyFill="1" applyBorder="1" applyAlignment="1" quotePrefix="1">
      <alignment horizontal="right"/>
    </xf>
    <xf numFmtId="0" fontId="0" fillId="2" borderId="1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 quotePrefix="1">
      <alignment/>
    </xf>
    <xf numFmtId="0" fontId="0" fillId="2" borderId="20" xfId="0" applyFont="1" applyFill="1" applyBorder="1" applyAlignment="1">
      <alignment/>
    </xf>
    <xf numFmtId="0" fontId="0" fillId="2" borderId="0" xfId="0" applyFont="1" applyFill="1" applyBorder="1" applyAlignment="1" quotePrefix="1">
      <alignment horizontal="right"/>
    </xf>
    <xf numFmtId="1" fontId="5" fillId="2" borderId="19" xfId="0" applyNumberFormat="1" applyFont="1" applyFill="1" applyBorder="1" applyAlignment="1">
      <alignment/>
    </xf>
    <xf numFmtId="0" fontId="0" fillId="2" borderId="0" xfId="0" applyFill="1" applyAlignment="1">
      <alignment horizontal="center" vertical="center" wrapText="1"/>
    </xf>
    <xf numFmtId="1" fontId="0" fillId="2" borderId="0" xfId="0" applyNumberForma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4" borderId="0" xfId="0" applyFill="1" applyAlignment="1">
      <alignment/>
    </xf>
    <xf numFmtId="0" fontId="12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 quotePrefix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16" xfId="0" applyFont="1" applyFill="1" applyBorder="1" applyAlignment="1">
      <alignment/>
    </xf>
    <xf numFmtId="0" fontId="8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right"/>
    </xf>
    <xf numFmtId="0" fontId="5" fillId="4" borderId="19" xfId="0" applyFont="1" applyFill="1" applyBorder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 quotePrefix="1">
      <alignment horizontal="right"/>
    </xf>
    <xf numFmtId="0" fontId="0" fillId="4" borderId="0" xfId="0" applyFont="1" applyFill="1" applyAlignment="1">
      <alignment/>
    </xf>
    <xf numFmtId="0" fontId="0" fillId="4" borderId="0" xfId="0" applyFill="1" applyBorder="1" applyAlignment="1" quotePrefix="1">
      <alignment horizontal="right"/>
    </xf>
    <xf numFmtId="0" fontId="0" fillId="4" borderId="1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Alignment="1" quotePrefix="1">
      <alignment/>
    </xf>
    <xf numFmtId="0" fontId="0" fillId="4" borderId="20" xfId="0" applyFont="1" applyFill="1" applyBorder="1" applyAlignment="1">
      <alignment/>
    </xf>
    <xf numFmtId="0" fontId="0" fillId="4" borderId="0" xfId="0" applyFont="1" applyFill="1" applyBorder="1" applyAlignment="1" quotePrefix="1">
      <alignment horizontal="right"/>
    </xf>
    <xf numFmtId="1" fontId="5" fillId="4" borderId="19" xfId="0" applyNumberFormat="1" applyFont="1" applyFill="1" applyBorder="1" applyAlignment="1">
      <alignment/>
    </xf>
    <xf numFmtId="0" fontId="0" fillId="4" borderId="0" xfId="0" applyFill="1" applyAlignment="1">
      <alignment horizontal="center" vertical="center" wrapText="1"/>
    </xf>
    <xf numFmtId="1" fontId="0" fillId="4" borderId="0" xfId="0" applyNumberFormat="1" applyFill="1" applyAlignment="1">
      <alignment/>
    </xf>
    <xf numFmtId="0" fontId="13" fillId="4" borderId="0" xfId="0" applyFont="1" applyFill="1" applyAlignment="1">
      <alignment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 quotePrefix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16" xfId="0" applyFont="1" applyFill="1" applyBorder="1" applyAlignment="1">
      <alignment/>
    </xf>
    <xf numFmtId="0" fontId="8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3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right"/>
    </xf>
    <xf numFmtId="0" fontId="5" fillId="3" borderId="19" xfId="0" applyFont="1" applyFill="1" applyBorder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 quotePrefix="1">
      <alignment horizontal="right"/>
    </xf>
    <xf numFmtId="0" fontId="0" fillId="3" borderId="0" xfId="0" applyFont="1" applyFill="1" applyAlignment="1">
      <alignment/>
    </xf>
    <xf numFmtId="0" fontId="0" fillId="3" borderId="0" xfId="0" applyFill="1" applyBorder="1" applyAlignment="1" quotePrefix="1">
      <alignment horizontal="right"/>
    </xf>
    <xf numFmtId="0" fontId="0" fillId="3" borderId="1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Alignment="1" quotePrefix="1">
      <alignment/>
    </xf>
    <xf numFmtId="0" fontId="0" fillId="3" borderId="20" xfId="0" applyFont="1" applyFill="1" applyBorder="1" applyAlignment="1">
      <alignment/>
    </xf>
    <xf numFmtId="0" fontId="0" fillId="3" borderId="0" xfId="0" applyFont="1" applyFill="1" applyBorder="1" applyAlignment="1" quotePrefix="1">
      <alignment horizontal="right"/>
    </xf>
    <xf numFmtId="1" fontId="5" fillId="3" borderId="19" xfId="0" applyNumberFormat="1" applyFont="1" applyFill="1" applyBorder="1" applyAlignment="1">
      <alignment/>
    </xf>
    <xf numFmtId="0" fontId="0" fillId="3" borderId="0" xfId="0" applyFill="1" applyAlignment="1">
      <alignment horizontal="center" vertical="center" wrapText="1"/>
    </xf>
    <xf numFmtId="1" fontId="0" fillId="3" borderId="0" xfId="0" applyNumberFormat="1" applyFill="1" applyAlignment="1">
      <alignment/>
    </xf>
    <xf numFmtId="0" fontId="13" fillId="3" borderId="0" xfId="0" applyFont="1" applyFill="1" applyAlignment="1">
      <alignment/>
    </xf>
    <xf numFmtId="0" fontId="2" fillId="33" borderId="21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0" fillId="34" borderId="17" xfId="0" applyFont="1" applyFill="1" applyBorder="1" applyAlignment="1" applyProtection="1">
      <alignment horizontal="left"/>
      <protection locked="0"/>
    </xf>
    <xf numFmtId="0" fontId="10" fillId="34" borderId="18" xfId="0" applyFont="1" applyFill="1" applyBorder="1" applyAlignment="1" applyProtection="1">
      <alignment horizontal="left"/>
      <protection locked="0"/>
    </xf>
    <xf numFmtId="0" fontId="10" fillId="34" borderId="19" xfId="0" applyFont="1" applyFill="1" applyBorder="1" applyAlignment="1" applyProtection="1">
      <alignment horizontal="left"/>
      <protection locked="0"/>
    </xf>
    <xf numFmtId="0" fontId="10" fillId="33" borderId="17" xfId="0" applyFont="1" applyFill="1" applyBorder="1" applyAlignment="1" applyProtection="1">
      <alignment horizontal="left"/>
      <protection locked="0"/>
    </xf>
    <xf numFmtId="0" fontId="10" fillId="33" borderId="18" xfId="0" applyFont="1" applyFill="1" applyBorder="1" applyAlignment="1" applyProtection="1">
      <alignment horizontal="left"/>
      <protection locked="0"/>
    </xf>
    <xf numFmtId="0" fontId="10" fillId="33" borderId="19" xfId="0" applyFont="1" applyFill="1" applyBorder="1" applyAlignment="1" applyProtection="1">
      <alignment horizontal="left"/>
      <protection locked="0"/>
    </xf>
    <xf numFmtId="0" fontId="54" fillId="33" borderId="0" xfId="0" applyFont="1" applyFill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10" fillId="34" borderId="17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/>
      <protection locked="0"/>
    </xf>
    <xf numFmtId="0" fontId="10" fillId="34" borderId="19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0">
    <dxf>
      <font>
        <b val="0"/>
        <i/>
        <u val="single"/>
        <color auto="1"/>
      </font>
    </dxf>
    <dxf>
      <font>
        <b/>
        <i/>
        <u val="single"/>
        <color auto="1"/>
      </font>
      <fill>
        <patternFill>
          <bgColor indexed="22"/>
        </patternFill>
      </fill>
      <border>
        <left/>
        <right/>
        <top/>
        <bottom/>
      </border>
    </dxf>
    <dxf>
      <font>
        <b val="0"/>
        <i/>
        <u val="single"/>
        <color auto="1"/>
      </font>
    </dxf>
    <dxf>
      <font>
        <b/>
        <i/>
        <u val="single"/>
        <color auto="1"/>
      </font>
      <fill>
        <patternFill>
          <bgColor indexed="22"/>
        </patternFill>
      </fill>
      <border>
        <left/>
        <right/>
        <top/>
        <bottom/>
      </border>
    </dxf>
    <dxf>
      <font>
        <b val="0"/>
        <i/>
        <u val="single"/>
        <color auto="1"/>
      </font>
    </dxf>
    <dxf>
      <font>
        <b/>
        <i/>
        <u val="single"/>
        <color auto="1"/>
      </font>
      <fill>
        <patternFill>
          <bgColor indexed="22"/>
        </patternFill>
      </fill>
      <border>
        <left/>
        <right/>
        <top/>
        <bottom/>
      </border>
    </dxf>
    <dxf>
      <font>
        <strike val="0"/>
      </font>
      <fill>
        <patternFill patternType="lightHorizontal"/>
      </fill>
      <border>
        <left/>
        <right/>
        <top/>
        <bottom/>
      </border>
    </dxf>
    <dxf>
      <font>
        <strike val="0"/>
      </font>
      <fill>
        <patternFill patternType="lightHorizontal"/>
      </fill>
      <border>
        <left/>
        <right/>
        <top/>
        <bottom/>
      </border>
    </dxf>
    <dxf>
      <font>
        <strike val="0"/>
      </font>
      <fill>
        <patternFill patternType="lightHorizontal"/>
      </fill>
      <border>
        <left/>
        <right/>
        <top/>
        <bottom/>
      </border>
    </dxf>
    <dxf>
      <font>
        <strike val="0"/>
      </font>
      <fill>
        <patternFill patternType="lightHorizontal"/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CE78"/>
  <sheetViews>
    <sheetView tabSelected="1" zoomScalePageLayoutView="0" workbookViewId="0" topLeftCell="A1">
      <selection activeCell="C4" sqref="C4:L4"/>
    </sheetView>
  </sheetViews>
  <sheetFormatPr defaultColWidth="9.140625" defaultRowHeight="12.75"/>
  <cols>
    <col min="1" max="1" width="31.28125" style="1" bestFit="1" customWidth="1"/>
    <col min="2" max="2" width="8.8515625" style="1" bestFit="1" customWidth="1"/>
    <col min="3" max="3" width="10.7109375" style="1" customWidth="1"/>
    <col min="4" max="4" width="4.7109375" style="2" customWidth="1"/>
    <col min="5" max="5" width="9.28125" style="1" bestFit="1" customWidth="1"/>
    <col min="6" max="6" width="10.7109375" style="1" customWidth="1"/>
    <col min="7" max="7" width="4.7109375" style="2" customWidth="1"/>
    <col min="8" max="8" width="7.7109375" style="1" bestFit="1" customWidth="1"/>
    <col min="9" max="9" width="10.7109375" style="1" customWidth="1"/>
    <col min="10" max="10" width="4.7109375" style="2" customWidth="1"/>
    <col min="11" max="11" width="9.57421875" style="1" customWidth="1"/>
    <col min="12" max="12" width="10.7109375" style="1" customWidth="1"/>
    <col min="13" max="13" width="4.7109375" style="3" customWidth="1"/>
    <col min="14" max="14" width="2.57421875" style="3" bestFit="1" customWidth="1"/>
    <col min="15" max="15" width="11.00390625" style="3" customWidth="1"/>
    <col min="16" max="16" width="6.421875" style="3" customWidth="1"/>
    <col min="17" max="19" width="6.421875" style="3" hidden="1" customWidth="1"/>
    <col min="20" max="20" width="47.28125" style="3" hidden="1" customWidth="1"/>
    <col min="21" max="21" width="35.28125" style="3" hidden="1" customWidth="1"/>
    <col min="22" max="22" width="47.00390625" style="3" hidden="1" customWidth="1"/>
    <col min="23" max="24" width="35.57421875" style="3" hidden="1" customWidth="1"/>
    <col min="25" max="25" width="47.28125" style="3" hidden="1" customWidth="1"/>
    <col min="26" max="26" width="6.140625" style="3" hidden="1" customWidth="1"/>
    <col min="27" max="27" width="7.57421875" style="3" hidden="1" customWidth="1"/>
    <col min="28" max="28" width="9.28125" style="3" hidden="1" customWidth="1"/>
    <col min="29" max="29" width="39.140625" style="3" hidden="1" customWidth="1"/>
    <col min="30" max="30" width="36.140625" style="3" hidden="1" customWidth="1"/>
    <col min="31" max="32" width="0" style="3" hidden="1" customWidth="1"/>
    <col min="33" max="33" width="39.57421875" style="3" hidden="1" customWidth="1"/>
    <col min="34" max="34" width="20.421875" style="3" hidden="1" customWidth="1"/>
    <col min="35" max="35" width="7.00390625" style="3" hidden="1" customWidth="1"/>
    <col min="36" max="36" width="9.28125" style="3" hidden="1" customWidth="1"/>
    <col min="37" max="37" width="36.140625" style="3" hidden="1" customWidth="1"/>
    <col min="38" max="38" width="11.140625" style="3" hidden="1" customWidth="1"/>
    <col min="39" max="39" width="7.57421875" style="3" hidden="1" customWidth="1"/>
    <col min="40" max="40" width="9.28125" style="3" hidden="1" customWidth="1"/>
    <col min="41" max="41" width="53.7109375" style="3" hidden="1" customWidth="1"/>
    <col min="42" max="42" width="15.28125" style="3" hidden="1" customWidth="1"/>
    <col min="43" max="44" width="23.28125" style="3" hidden="1" customWidth="1"/>
    <col min="45" max="45" width="5.8515625" style="3" hidden="1" customWidth="1"/>
    <col min="46" max="46" width="4.7109375" style="3" hidden="1" customWidth="1"/>
    <col min="47" max="48" width="6.421875" style="3" hidden="1" customWidth="1"/>
    <col min="49" max="49" width="25.140625" style="3" hidden="1" customWidth="1"/>
    <col min="50" max="52" width="23.28125" style="3" hidden="1" customWidth="1"/>
    <col min="53" max="59" width="0" style="4" hidden="1" customWidth="1"/>
    <col min="60" max="78" width="9.140625" style="4" customWidth="1"/>
    <col min="79" max="16384" width="9.140625" style="1" customWidth="1"/>
  </cols>
  <sheetData>
    <row r="1" ht="15.75" thickBot="1"/>
    <row r="2" spans="2:13" ht="21" thickBot="1">
      <c r="B2" s="156" t="s">
        <v>34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  <c r="M2" s="5"/>
    </row>
    <row r="3" ht="15.75" thickBot="1"/>
    <row r="4" spans="2:12" ht="15.75" thickBot="1">
      <c r="B4" s="152" t="s">
        <v>35</v>
      </c>
      <c r="C4" s="162"/>
      <c r="D4" s="163"/>
      <c r="E4" s="163"/>
      <c r="F4" s="163"/>
      <c r="G4" s="163"/>
      <c r="H4" s="163"/>
      <c r="I4" s="163"/>
      <c r="J4" s="163"/>
      <c r="K4" s="163"/>
      <c r="L4" s="164"/>
    </row>
    <row r="5" spans="2:12" ht="15.75" thickBot="1">
      <c r="B5" s="6"/>
      <c r="C5" s="165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5" thickBot="1">
      <c r="B6" s="7" t="s">
        <v>36</v>
      </c>
      <c r="C6" s="181"/>
      <c r="D6" s="182"/>
      <c r="E6" s="182"/>
      <c r="F6" s="182"/>
      <c r="G6" s="182"/>
      <c r="H6" s="182"/>
      <c r="I6" s="182"/>
      <c r="J6" s="182"/>
      <c r="K6" s="182"/>
      <c r="L6" s="183"/>
    </row>
    <row r="7" spans="3:9" ht="18" thickBot="1">
      <c r="C7" s="8" t="s">
        <v>42</v>
      </c>
      <c r="H7" s="39">
        <v>0</v>
      </c>
      <c r="I7" s="153"/>
    </row>
    <row r="8" spans="15:20" ht="15.75" thickBot="1">
      <c r="O8" s="9"/>
      <c r="P8" s="10"/>
      <c r="Q8" s="11"/>
      <c r="R8" s="12"/>
      <c r="S8" s="12"/>
      <c r="T8" s="12"/>
    </row>
    <row r="9" spans="2:82" ht="27.75" customHeight="1" thickBot="1" thickTop="1">
      <c r="B9" s="2" t="s">
        <v>41</v>
      </c>
      <c r="C9" s="2"/>
      <c r="E9" s="2" t="s">
        <v>40</v>
      </c>
      <c r="F9" s="2"/>
      <c r="H9" s="2" t="s">
        <v>39</v>
      </c>
      <c r="I9" s="2"/>
      <c r="K9" s="2" t="s">
        <v>38</v>
      </c>
      <c r="L9" s="2"/>
      <c r="M9" s="2"/>
      <c r="N9" s="2"/>
      <c r="O9" s="159" t="s">
        <v>37</v>
      </c>
      <c r="P9" s="160"/>
      <c r="Q9" s="13"/>
      <c r="T9" s="14" t="s">
        <v>3</v>
      </c>
      <c r="U9" s="14" t="s">
        <v>20</v>
      </c>
      <c r="V9" s="14" t="s">
        <v>16</v>
      </c>
      <c r="W9" s="15" t="s">
        <v>21</v>
      </c>
      <c r="X9" s="15"/>
      <c r="Y9" s="15" t="s">
        <v>18</v>
      </c>
      <c r="BA9" s="3"/>
      <c r="BB9" s="3"/>
      <c r="BC9" s="3"/>
      <c r="BD9" s="3"/>
      <c r="BE9" s="3"/>
      <c r="CA9" s="4"/>
      <c r="CB9" s="4"/>
      <c r="CC9" s="4"/>
      <c r="CD9" s="4"/>
    </row>
    <row r="10" spans="1:82" ht="16.5" thickBot="1" thickTop="1">
      <c r="A10" s="16" t="s">
        <v>44</v>
      </c>
      <c r="B10" s="40">
        <v>0</v>
      </c>
      <c r="E10" s="40">
        <v>0</v>
      </c>
      <c r="H10" s="40">
        <v>0</v>
      </c>
      <c r="J10" s="1"/>
      <c r="K10" s="40">
        <v>0</v>
      </c>
      <c r="M10" s="1"/>
      <c r="N10" s="2"/>
      <c r="O10" s="17" t="str">
        <f>B9</f>
        <v>CGSLB</v>
      </c>
      <c r="P10" s="18">
        <f>T10-U10+V10-W10+Y10</f>
        <v>0</v>
      </c>
      <c r="Q10" s="13"/>
      <c r="T10" s="19">
        <f>COUNTIF(D$17:D$47,"&gt;0")</f>
        <v>0</v>
      </c>
      <c r="U10" s="19">
        <f>SUM(Z17:Z47)</f>
        <v>0</v>
      </c>
      <c r="V10" s="19">
        <f>SUM(AD17:AD47)</f>
        <v>0</v>
      </c>
      <c r="W10" s="12">
        <f>SUM(AL17:AL47)</f>
        <v>0</v>
      </c>
      <c r="X10" s="12"/>
      <c r="Y10" s="12">
        <f>SUM(AP17:AP47)</f>
        <v>0</v>
      </c>
      <c r="BA10" s="3"/>
      <c r="BB10" s="3"/>
      <c r="BC10" s="3"/>
      <c r="BD10" s="3"/>
      <c r="BE10" s="3"/>
      <c r="CA10" s="4"/>
      <c r="CB10" s="4"/>
      <c r="CC10" s="4"/>
      <c r="CD10" s="4"/>
    </row>
    <row r="11" spans="1:82" ht="16.5" thickBot="1" thickTop="1">
      <c r="A11" s="16" t="s">
        <v>45</v>
      </c>
      <c r="B11" s="40">
        <v>0</v>
      </c>
      <c r="E11" s="40">
        <v>0</v>
      </c>
      <c r="H11" s="40">
        <v>0</v>
      </c>
      <c r="J11" s="1"/>
      <c r="K11" s="40">
        <v>0</v>
      </c>
      <c r="M11" s="1"/>
      <c r="N11" s="2"/>
      <c r="O11" s="20" t="str">
        <f>E9</f>
        <v>CSC</v>
      </c>
      <c r="P11" s="18">
        <f>T11-U11+V11-W11+Y11</f>
        <v>0</v>
      </c>
      <c r="Q11" s="13"/>
      <c r="T11" s="19">
        <f>COUNTIF(G$17:G$47,"&gt;0")</f>
        <v>0</v>
      </c>
      <c r="U11" s="19">
        <f>SUM(AA17:AA47)</f>
        <v>0</v>
      </c>
      <c r="V11" s="19">
        <f>SUM(AE17:AE47)</f>
        <v>0</v>
      </c>
      <c r="W11" s="12">
        <f>SUM(AM17:AM47)</f>
        <v>0</v>
      </c>
      <c r="X11" s="12"/>
      <c r="Y11" s="12">
        <f>SUM(AQ17:AQ47)</f>
        <v>0</v>
      </c>
      <c r="BA11" s="3"/>
      <c r="BB11" s="3"/>
      <c r="BC11" s="3"/>
      <c r="BD11" s="3"/>
      <c r="BE11" s="3"/>
      <c r="CA11" s="4"/>
      <c r="CB11" s="4"/>
      <c r="CC11" s="4"/>
      <c r="CD11" s="4"/>
    </row>
    <row r="12" spans="1:82" ht="16.5" thickBot="1" thickTop="1">
      <c r="A12" s="16"/>
      <c r="J12" s="1"/>
      <c r="M12" s="1"/>
      <c r="N12" s="2"/>
      <c r="O12" s="17" t="str">
        <f>H9</f>
        <v>FGTB</v>
      </c>
      <c r="P12" s="18">
        <f>T12-U12+V12-W12+Y12</f>
        <v>0</v>
      </c>
      <c r="Q12" s="13"/>
      <c r="T12" s="19">
        <f>COUNTIF(J$17:J$47,"&gt;0")</f>
        <v>0</v>
      </c>
      <c r="U12" s="19">
        <f>SUM(AB17:AB47)</f>
        <v>0</v>
      </c>
      <c r="V12" s="19">
        <f>SUM(AF17:AF47)</f>
        <v>0</v>
      </c>
      <c r="W12" s="12">
        <f>SUM(AN17:AN47)</f>
        <v>0</v>
      </c>
      <c r="X12" s="12"/>
      <c r="Y12" s="12">
        <f>SUM(AR17:AR47)</f>
        <v>0</v>
      </c>
      <c r="BA12" s="3"/>
      <c r="BB12" s="3"/>
      <c r="BC12" s="3"/>
      <c r="BD12" s="3"/>
      <c r="BE12" s="3"/>
      <c r="CA12" s="4"/>
      <c r="CB12" s="4"/>
      <c r="CC12" s="4"/>
      <c r="CD12" s="4"/>
    </row>
    <row r="13" spans="1:82" ht="16.5" thickBot="1" thickTop="1">
      <c r="A13" s="16" t="s">
        <v>46</v>
      </c>
      <c r="B13" s="21">
        <f>B10+B11</f>
        <v>0</v>
      </c>
      <c r="C13" s="22"/>
      <c r="E13" s="21">
        <f>E10+E11</f>
        <v>0</v>
      </c>
      <c r="F13" s="22"/>
      <c r="H13" s="21">
        <f>H10+H11</f>
        <v>0</v>
      </c>
      <c r="I13" s="22"/>
      <c r="J13" s="22"/>
      <c r="K13" s="21">
        <f>K10+K11</f>
        <v>0</v>
      </c>
      <c r="L13" s="22"/>
      <c r="M13" s="22"/>
      <c r="N13" s="2"/>
      <c r="O13" s="23" t="str">
        <f>K9</f>
        <v>CADRE</v>
      </c>
      <c r="P13" s="18">
        <f>T13-U13+V13-W13+Y13</f>
        <v>0</v>
      </c>
      <c r="T13" s="19">
        <f>COUNTIF(M$17:M$47,"&gt;0")</f>
        <v>0</v>
      </c>
      <c r="U13" s="19">
        <f>SUM(AD17:AD47)</f>
        <v>0</v>
      </c>
      <c r="V13" s="19">
        <f>SUM(AG17:AG47)</f>
        <v>0</v>
      </c>
      <c r="W13" s="12">
        <f>SUM(AO17:AO47)</f>
        <v>0</v>
      </c>
      <c r="X13" s="12"/>
      <c r="Y13" s="12">
        <f>SUM(AS17:AS47)</f>
        <v>0</v>
      </c>
      <c r="BA13" s="3"/>
      <c r="BB13" s="3"/>
      <c r="BC13" s="3"/>
      <c r="BD13" s="3"/>
      <c r="BE13" s="3"/>
      <c r="CA13" s="4"/>
      <c r="CB13" s="4"/>
      <c r="CC13" s="4"/>
      <c r="CD13" s="4"/>
    </row>
    <row r="14" spans="11:13" ht="136.5" customHeight="1">
      <c r="K14" s="168">
        <f>IF(W15&lt;&gt;SUM(AD17:AF47),IF((SUM('Nombre de voix le plus élevé'!C19:C86)+SUM('Nombre de voix le plus élevé'!I19:I86)+SUM('Nombre de voix le plus élevé'!O19:O86))=0,"Remplissez les voix des noms sur le 2e onglet ! (nécessaire en raison de l'égalité du nombre de votes)",IF(BG17&lt;&gt;0,IF((SUM('Nombre de voix le plus élevé'!C19:C86)+SUM('Nombre de voix le plus élevé'!I19:I86)+SUM('Nombre de voix le plus élevé'!O19:O86))=0,"Remplissez les voix des noms sur le 2e onglet ! (pour attribuer correctement les mandats à double numéro)",""),"")),IF($BG17&lt;&gt;0,IF((SUM('Nombre de voix le plus élevé'!C19:C86)+SUM('Nombre de voix le plus élevé'!I19:I86)+SUM('Nombre de voix le plus élevé'!O19:O86))=0,"Remplissez les voix des noms sur le 2e onglet ! (pour attribuer correctement les mandats à double numéro)",""),""))</f>
      </c>
      <c r="L14" s="168"/>
      <c r="M14" s="168"/>
    </row>
    <row r="15" spans="2:78" s="16" customFormat="1" ht="15">
      <c r="B15" s="16" t="s">
        <v>2</v>
      </c>
      <c r="C15" s="161" t="s">
        <v>43</v>
      </c>
      <c r="D15" s="161"/>
      <c r="E15" s="16" t="s">
        <v>2</v>
      </c>
      <c r="F15" s="161" t="s">
        <v>43</v>
      </c>
      <c r="G15" s="161"/>
      <c r="H15" s="16" t="s">
        <v>2</v>
      </c>
      <c r="I15" s="161" t="s">
        <v>43</v>
      </c>
      <c r="J15" s="161"/>
      <c r="K15" s="16" t="s">
        <v>2</v>
      </c>
      <c r="L15" s="161" t="s">
        <v>43</v>
      </c>
      <c r="M15" s="161"/>
      <c r="N15" s="3"/>
      <c r="O15" s="24"/>
      <c r="P15" s="24"/>
      <c r="Q15" s="24"/>
      <c r="R15" s="24"/>
      <c r="S15" s="24"/>
      <c r="T15" s="24"/>
      <c r="U15" s="24"/>
      <c r="V15" s="3" t="s">
        <v>17</v>
      </c>
      <c r="W15" s="3">
        <f>$H$7-(SUM(T10:T12)-SUM(U10:U12))</f>
        <v>0</v>
      </c>
      <c r="X15" s="3"/>
      <c r="Y15" s="24"/>
      <c r="Z15" s="24"/>
      <c r="AA15" s="24"/>
      <c r="AB15" s="24"/>
      <c r="AC15" s="24"/>
      <c r="AD15" s="24"/>
      <c r="AE15" s="24"/>
      <c r="AF15" s="24"/>
      <c r="AG15" s="24"/>
      <c r="AH15" s="3" t="s">
        <v>17</v>
      </c>
      <c r="AI15" s="13">
        <f>H7-(SUM(T10:T12)-SUM(U10:U12)+SUM(V10:V12)-SUM(W10:W12))</f>
        <v>0</v>
      </c>
      <c r="AJ15" s="13"/>
      <c r="AK15" s="24"/>
      <c r="AL15" s="3" t="s">
        <v>28</v>
      </c>
      <c r="AM15" s="24"/>
      <c r="AN15" s="24"/>
      <c r="AO15" s="24"/>
      <c r="AP15" s="3" t="s">
        <v>29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</row>
    <row r="16" spans="11:83" ht="15">
      <c r="K16" s="2"/>
      <c r="L16" s="2"/>
      <c r="M16" s="2"/>
      <c r="N16" s="2"/>
      <c r="O16" s="2"/>
      <c r="Q16" s="14" t="s">
        <v>12</v>
      </c>
      <c r="R16" s="26" t="s">
        <v>10</v>
      </c>
      <c r="S16" s="19" t="s">
        <v>11</v>
      </c>
      <c r="T16" s="19" t="s">
        <v>31</v>
      </c>
      <c r="U16" s="19"/>
      <c r="V16" s="19" t="s">
        <v>32</v>
      </c>
      <c r="W16" s="19" t="s">
        <v>0</v>
      </c>
      <c r="X16" s="19" t="s">
        <v>1</v>
      </c>
      <c r="Y16" s="19" t="s">
        <v>30</v>
      </c>
      <c r="Z16" s="12" t="s">
        <v>33</v>
      </c>
      <c r="AA16" s="12" t="s">
        <v>0</v>
      </c>
      <c r="AB16" s="12" t="s">
        <v>1</v>
      </c>
      <c r="AC16" s="12" t="s">
        <v>30</v>
      </c>
      <c r="AD16" s="12" t="s">
        <v>13</v>
      </c>
      <c r="AE16" s="27" t="s">
        <v>0</v>
      </c>
      <c r="AF16" s="12" t="s">
        <v>1</v>
      </c>
      <c r="AG16" s="12" t="s">
        <v>30</v>
      </c>
      <c r="AH16" s="12" t="s">
        <v>14</v>
      </c>
      <c r="AI16" s="12" t="s">
        <v>0</v>
      </c>
      <c r="AJ16" s="12" t="s">
        <v>1</v>
      </c>
      <c r="AK16" s="12" t="s">
        <v>30</v>
      </c>
      <c r="AL16" s="12" t="s">
        <v>19</v>
      </c>
      <c r="AM16" s="12" t="s">
        <v>0</v>
      </c>
      <c r="AN16" s="12" t="s">
        <v>1</v>
      </c>
      <c r="AO16" s="12" t="s">
        <v>30</v>
      </c>
      <c r="AP16" s="12" t="s">
        <v>15</v>
      </c>
      <c r="AQ16" s="12" t="s">
        <v>0</v>
      </c>
      <c r="AR16" s="12" t="s">
        <v>1</v>
      </c>
      <c r="AS16" s="12" t="s">
        <v>30</v>
      </c>
      <c r="AT16" s="12" t="s">
        <v>12</v>
      </c>
      <c r="AU16" s="12" t="s">
        <v>10</v>
      </c>
      <c r="AV16" s="12" t="s">
        <v>11</v>
      </c>
      <c r="AW16" s="12" t="s">
        <v>31</v>
      </c>
      <c r="AX16" s="12" t="s">
        <v>12</v>
      </c>
      <c r="AY16" s="12" t="s">
        <v>10</v>
      </c>
      <c r="AZ16" s="12" t="s">
        <v>11</v>
      </c>
      <c r="BA16" s="12" t="s">
        <v>31</v>
      </c>
      <c r="BB16" s="12" t="s">
        <v>12</v>
      </c>
      <c r="BC16" s="12" t="s">
        <v>10</v>
      </c>
      <c r="BD16" s="12" t="s">
        <v>11</v>
      </c>
      <c r="BE16" s="12" t="s">
        <v>31</v>
      </c>
      <c r="BF16" s="12"/>
      <c r="BG16" s="12"/>
      <c r="CA16" s="4"/>
      <c r="CB16" s="4"/>
      <c r="CC16" s="4"/>
      <c r="CD16" s="4"/>
      <c r="CE16" s="4"/>
    </row>
    <row r="17" spans="1:83" ht="17.25">
      <c r="A17" s="1">
        <f aca="true" t="shared" si="0" ref="A17:A42">IF($H$7&gt;=ROW()-16,ROW()-16,"")</f>
      </c>
      <c r="B17" s="22">
        <f>IF(ISNUMBER($A17),TRUNC($B$13/A17,2),"")</f>
      </c>
      <c r="C17" s="28">
        <f aca="true" t="shared" si="1" ref="C17:C47">BB17</f>
      </c>
      <c r="D17" s="29">
        <f>IF(ISNUMBER($A17),IF(RANK(B17,($B$17:$B$47,$E$17:$E$47,$H$17:$H$47,$K$17:$K$47),)&lt;=$H$7,RANK(B17,($B$17:$B$47,$E$17:$E$47,$H$17:$H$47,$K$17:$K$47),),""),"")</f>
      </c>
      <c r="E17" s="22">
        <f aca="true" t="shared" si="2" ref="E17:E47">IF(ISNUMBER($A17),TRUNC($E$13/$A17,2),"")</f>
      </c>
      <c r="F17" s="28">
        <f aca="true" t="shared" si="3" ref="F17:F47">BC17</f>
      </c>
      <c r="G17" s="29">
        <f>IF(ISNUMBER($A17),IF(RANK(E17,($B$17:$B$47,$E$17:$E$47,$H$17:$H$47,$K$17:$K$47),)&lt;=$H$7,RANK(E17,($B$17:$B$47,$E$17:$E$47,$H$17:$H$47,$K$17:$K$47),),""),"")</f>
      </c>
      <c r="H17" s="22">
        <f aca="true" t="shared" si="4" ref="H17:H47">IF(ISNUMBER($A17),TRUNC($H$13/$A17,2),"")</f>
      </c>
      <c r="I17" s="28">
        <f aca="true" t="shared" si="5" ref="I17:I47">BD17</f>
      </c>
      <c r="J17" s="29">
        <f>IF(ISNUMBER($A17),IF(RANK(H17,($B$17:$B$47,$E$17:$E$47,$H$17:$H$47,$K$17:$K$47),)&lt;=$H$7,RANK(H17,($B$17:$B$47,$E$17:$E$47,$H$17:$H$47,$K$17:$K$47),),""),"")</f>
      </c>
      <c r="K17" s="22">
        <f>IF(ISNUMBER($A17),TRUNC($K$13/$A17,2),"")</f>
      </c>
      <c r="L17" s="28">
        <f aca="true" t="shared" si="6" ref="L17:L47">BE17</f>
      </c>
      <c r="M17" s="29">
        <f>IF(ISNUMBER($A17),IF(RANK(K17,($B$17:$B$47,$E$17:$E$47,$H$17:$H$47,$K$17:$K$47),)&lt;=$H$7,RANK(K17,($B$17:$B$47,$E$17:$E$47,$H$17:$H$47,$K$17:$K$47),),""),"")</f>
      </c>
      <c r="N17" s="29"/>
      <c r="O17" s="29"/>
      <c r="Q17" s="27">
        <f aca="true" t="shared" si="7" ref="Q17:Q47">IF(A17&lt;&gt;"",COUNTIF($D$17:$D$47,$A17),"")</f>
      </c>
      <c r="R17" s="30">
        <f aca="true" t="shared" si="8" ref="R17:R47">IF(A17&lt;&gt;"",COUNTIF($G$17:$G$47,$A17),"")</f>
      </c>
      <c r="S17" s="27">
        <f aca="true" t="shared" si="9" ref="S17:S47">IF(A17&lt;&gt;"",COUNTIF($J$17:$J$47,$A17),"")</f>
      </c>
      <c r="T17" s="27">
        <f aca="true" t="shared" si="10" ref="T17:T47">IF(A17&lt;&gt;"",COUNTIF($K$17:$K$47,$A17),"")</f>
      </c>
      <c r="U17" s="27">
        <f>SUM(Q17:T17)</f>
        <v>0</v>
      </c>
      <c r="V17" s="27">
        <f aca="true" t="shared" si="11" ref="V17:V47">IF($U17&gt;1,IF(Q17=1,$B$13,""),"")</f>
      </c>
      <c r="W17" s="27">
        <f aca="true" t="shared" si="12" ref="W17:W47">IF($U17&gt;1,IF(R17=1,$E$13,""),"")</f>
      </c>
      <c r="X17" s="27">
        <f aca="true" t="shared" si="13" ref="X17:X47">IF($U17&gt;1,IF(S17=1,$H$13,""),"")</f>
      </c>
      <c r="Y17" s="27">
        <f aca="true" t="shared" si="14" ref="Y17:Y47">IF($U17&gt;1,IF(T17=1,$K$13,""),"")</f>
      </c>
      <c r="Z17" s="27">
        <f aca="true" t="shared" si="15" ref="Z17:Z47">IF(SUM($T$10:$T$13)&lt;&gt;$H$7,IF($A17&gt;=$H$7-1,IF($U17&gt;=2,IF($U17&gt;1,IF(Q17=1,Q17,""),""),""),""),"")</f>
      </c>
      <c r="AA17" s="27">
        <f aca="true" t="shared" si="16" ref="AA17:AA47">IF(SUM($T$10:$T$13)&lt;&gt;$H$7,IF($A17&gt;=$H$7-1,IF($U17&gt;=2,IF($U17&gt;1,IF(R17=1,R17," "),""),""),""),"")</f>
      </c>
      <c r="AB17" s="27">
        <f aca="true" t="shared" si="17" ref="AB17:AB47">IF(SUM($T$10:$T$13)&lt;&gt;$H$7,IF($A17&gt;=$H$7-1,IF($U17&gt;=2,IF($U17&gt;1,IF(S17=1,S17,""),""),""),""),"")</f>
      </c>
      <c r="AC17" s="27">
        <f aca="true" t="shared" si="18" ref="AC17:AC47">IF(SUM($T$10:$T$13)&lt;&gt;$H$7,IF($A17&gt;=$H$7-1,IF($U17&gt;=2,IF($U17&gt;1,IF(T17=1,T17,""),""),""),""),"")</f>
      </c>
      <c r="AD17" s="27">
        <f>IF($W$15=1,IF(Z17=1,IF(RANK($B$13,($V17,$W17,$X17,$Y17))=1,1,""),""),IF($W$15&lt;=2,IF(Z17=1,IF(RANK($B$13,($V17,$W17,$X17,$Y17))&lt;=2,1,""),""),IF(Z17=1,IF(RANK($B$13,($V17,$W17,$X17,$Y17))&lt;=3,1,""),"")))</f>
      </c>
      <c r="AE17" s="27">
        <f>IF($W$15=1,IF(AA17=1,IF(RANK($E$13,($V17,$W17,$X17,$Y17))=1,1,""),""),IF($W$15&lt;=2,IF(AA17=1,IF(RANK($E$13,($V17,$W17,$X17,$Y17))&lt;=2,1,""),""),IF(AA17=1,IF(RANK($E$13,($V17,$W17,$X17,$Y17))&lt;=3,1,""),"")))</f>
      </c>
      <c r="AF17" s="27">
        <f>IF($W$15=1,IF(AB17=1,IF(RANK($H$13,($V17,$W17,$X17,$Y17))=1,1,""),""),IF($W$15&lt;=2,IF(AB17=1,IF(RANK($H$13,($V17,$W17,$X17,$Y17))&lt;=2,1,""),""),IF(AB17=1,IF(RANK($H$13,($V17,$W17,$X17,$Y17))&lt;=3,1,""),"")))</f>
      </c>
      <c r="AG17" s="27">
        <f>IF($W$15=1,IF(AC17=1,IF(RANK($H$13,($V17,$W17,$X17,$Y17))=1,1,""),""),IF($W$15&lt;=2,IF(AC17=1,IF(RANK($H$13,($V17,$W17,$X17,$Y17))&lt;=2,1,""),""),IF(AC17=1,IF(RANK($H$13,($V17,$W17,$X17,$Y17))&lt;=3,1,""),"")))</f>
      </c>
      <c r="AH17" s="12" t="str">
        <f>IF(AD17=1,'Nombre de voix le plus élevé'!$F$17," ")</f>
        <v> </v>
      </c>
      <c r="AI17" s="12" t="str">
        <f>IF(AE17=1,'Nombre de voix le plus élevé'!$L$17," ")</f>
        <v> </v>
      </c>
      <c r="AJ17" s="12" t="str">
        <f>IF(AF17=1,'Nombre de voix le plus élevé'!$R$17," ")</f>
        <v> </v>
      </c>
      <c r="AK17" s="12" t="str">
        <f>IF(AG17=1,'Nombre de voix le plus élevé'!$X$17," ")</f>
        <v> </v>
      </c>
      <c r="AL17" s="12">
        <f>IF(ISNUMBER(AH17),1,"")</f>
      </c>
      <c r="AM17" s="12">
        <f>IF(ISNUMBER(AI17),1,"")</f>
      </c>
      <c r="AN17" s="12">
        <f>IF(ISNUMBER(AJ17),1,"")</f>
      </c>
      <c r="AO17" s="12">
        <f>IF(ISNUMBER(AK17),1,"")</f>
      </c>
      <c r="AP17" s="12">
        <f aca="true" t="shared" si="19" ref="AP17:AP47">IF($AI$15=1,IF(AD17=1,IF(AH17=MAX($AH17,$AI17,$AJ17,$AK17),1," ")," "),IF($AI$15=2,IF(AD17=1,IF(AH17&gt;=LARGE($AH17:$AK17,2),1," ")," "),IF(AD17=1,1,"")))</f>
      </c>
      <c r="AQ17" s="12">
        <f aca="true" t="shared" si="20" ref="AQ17:AQ47">IF($AI$15=1,IF(AE17=1,IF(AI17=MAX($AH17,$AI17,$AJ17,$AK17),1," ")," "),IF($AI$15=2,IF(AE17=1,IF(AI17&gt;=LARGE($AH17:$AK17,2),1," ")," "),IF(AE17=1,1,"")))</f>
      </c>
      <c r="AR17" s="12">
        <f aca="true" t="shared" si="21" ref="AR17:AR47">IF($AI$15=1,IF(AF17=1,IF(AJ17=MAX($AH17,$AI17,$AJ17,$AK17),1," ")," "),IF($AI$15=2,IF(AF17=1,IF(AJ17&gt;=LARGE($AH17:$AK17,2),1," ")," "),IF(AF17=1,1,"")))</f>
      </c>
      <c r="AS17" s="12">
        <f aca="true" t="shared" si="22" ref="AS17:AS47">IF($AI$15=1,IF(AG17=1,IF(AK17=MAX($AH17,$AI17,$AJ17,$AK17),1," ")," "),IF($AI$15=2,IF(AG17=1,IF(AK17&gt;=LARGE($AH17:$AK17,2),1," ")," "),IF(AG17=1,1,"")))</f>
      </c>
      <c r="AT17" s="12">
        <f aca="true" t="shared" si="23" ref="AT17:AT47">IF($P$10&lt;&gt;$T$10,IF($A17&gt;=$T$10,IF(ISNUMBER($D17),"d",""),""),"")</f>
      </c>
      <c r="AU17" s="12">
        <f aca="true" t="shared" si="24" ref="AU17:AU47">IF($P$11&lt;&gt;$T$11,IF($A17&gt;=$T$11,IF(ISNUMBER($G17),"d",""),""),"")</f>
      </c>
      <c r="AV17" s="12">
        <f aca="true" t="shared" si="25" ref="AV17:AV47">IF($P$12&lt;&gt;$T$12,IF($A17&gt;=$T$12,IF(ISNUMBER($J17),"d",""),""),"")</f>
      </c>
      <c r="AW17" s="12">
        <f>IF($P$13&lt;&gt;$T$13,IF($A17&gt;=$T$13,IF(ISNUMBER($M17),"d",""),""),"")</f>
      </c>
      <c r="AX17" s="31">
        <f>IF(ISNUMBER($B17),SUM(PRODUCT($B17,1000000000000),PRODUCT($B$13,1000000),'Nombre de voix le plus élevé'!$F$17),"")</f>
      </c>
      <c r="AY17" s="31">
        <f>IF(ISNUMBER($E17),SUM(PRODUCT($E17,1000000000000),PRODUCT($E$13,1000000),'Nombre de voix le plus élevé'!$L$17),"")</f>
      </c>
      <c r="AZ17" s="31">
        <f>IF(ISNUMBER($H17),SUM(PRODUCT($H17,1000000000000),PRODUCT($H$13,1000000),'Nombre de voix le plus élevé'!$R$17),"")</f>
      </c>
      <c r="BA17" s="31">
        <f>IF(ISNUMBER($K17),SUM(PRODUCT($K17,1000000000000),PRODUCT($K$13,1000000),'Nombre de voix le plus élevé'!$S$17),"")</f>
      </c>
      <c r="BB17" s="32">
        <f>IF(ISNUMBER($A17),IF(RANK(AX17,($AX$17:$AX$47,$AY$17:$AY$47,$AZ$17:$AZ$47),)&lt;=$H$7,RANK(AX17,($AX$17:$AX$47,$AY$17:$AY$47,$AZ$17:$AZ$47),),""),"")</f>
      </c>
      <c r="BC17" s="32">
        <f>IF(ISNUMBER($A17),IF(RANK(AY17,($AX$17:$AX$47,$AY$17:$AY$47,$AZ$17:$AZ$47),)&lt;=$H$7,RANK(AY17,($AX$17:$AX$47,$AY$17:$AY$47,$AZ$17:$AZ$47),),""),"")</f>
      </c>
      <c r="BD17" s="32">
        <f>IF(ISNUMBER($A17),IF(RANK(AZ17,($AX$17:$AX$47,$AY$17:$AY$47,$AZ$17:$AZ$47),)&lt;=$H$7,RANK(AZ17,($AX$17:$AX$47,$AY$17:$AY$47,$AZ$17:$AZ$47),),""),"")</f>
      </c>
      <c r="BE17" s="32">
        <f>IF(ISNUMBER($A17),IF(RANK(BA17,($AX$17:$AX$47,$AY$17:$AY$47,$AZ$17:$AZ$47,$BA$17:$BA$47),)&lt;=$H$7,RANK(BA17,($AX$17:$AX$47,$AY$17:$AY$47,$AZ$17:$AZ$47,$BA$17:$BA$47),),""),"")</f>
      </c>
      <c r="BF17" s="12">
        <f>IF(ISNUMBER($A17),COUNTIF($BB$17:$BE47,$A17),"")</f>
      </c>
      <c r="BG17" s="12">
        <f>COUNTIF(BF17:BF47,"&gt;1")</f>
        <v>0</v>
      </c>
      <c r="CA17" s="4"/>
      <c r="CB17" s="4"/>
      <c r="CC17" s="4"/>
      <c r="CD17" s="4"/>
      <c r="CE17" s="4"/>
    </row>
    <row r="18" spans="1:83" ht="17.25">
      <c r="A18" s="1">
        <f t="shared" si="0"/>
      </c>
      <c r="B18" s="22">
        <f aca="true" t="shared" si="26" ref="B18:B47">IF(ISNUMBER($A18),TRUNC($B$13/A18,2),"")</f>
      </c>
      <c r="C18" s="28">
        <f t="shared" si="1"/>
      </c>
      <c r="D18" s="29">
        <f>IF(ISNUMBER($A18),IF(RANK(B18,($B$17:$B$47,$E$17:$E$47,$H$17:$H$47,$K$17:$K$47),)&lt;=$H$7,RANK(B18,($B$17:$B$47,$E$17:$E$47,$H$17:$H$47,$K$17:$K$47),),""),"")</f>
      </c>
      <c r="E18" s="22">
        <f t="shared" si="2"/>
      </c>
      <c r="F18" s="28">
        <f t="shared" si="3"/>
      </c>
      <c r="G18" s="29">
        <f>IF(ISNUMBER($A18),IF(RANK(E18,($B$17:$B$47,$E$17:$E$47,$H$17:$H$47,$K$17:$K$47),)&lt;=$H$7,RANK(E18,($B$17:$B$47,$E$17:$E$47,$H$17:$H$47,$K$17:$K$47),),""),"")</f>
      </c>
      <c r="H18" s="22">
        <f t="shared" si="4"/>
      </c>
      <c r="I18" s="28">
        <f t="shared" si="5"/>
      </c>
      <c r="J18" s="29">
        <f>IF(ISNUMBER($A18),IF(RANK(H18,($B$17:$B$47,$E$17:$E$47,$H$17:$H$47,$K$17:$K$47),)&lt;=$H$7,RANK(H18,($B$17:$B$47,$E$17:$E$47,$H$17:$H$47,$K$17:$K$47),),""),"")</f>
      </c>
      <c r="K18" s="22">
        <f>IF(ISNUMBER($A18),TRUNC($K$13/$A18,2),"")</f>
      </c>
      <c r="L18" s="28">
        <f t="shared" si="6"/>
      </c>
      <c r="M18" s="29">
        <f>IF(ISNUMBER($A18),IF(RANK(K18,($B$17:$B$47,$E$17:$E$47,$H$17:$H$47,$K$17:$K$47),)&lt;=$H$7,RANK(K18,($B$17:$B$47,$E$17:$E$47,$H$17:$H$47,$K$17:$K$47),),""),"")</f>
      </c>
      <c r="N18" s="29"/>
      <c r="O18" s="29"/>
      <c r="Q18" s="27">
        <f t="shared" si="7"/>
      </c>
      <c r="R18" s="30">
        <f t="shared" si="8"/>
      </c>
      <c r="S18" s="27">
        <f t="shared" si="9"/>
      </c>
      <c r="T18" s="27">
        <f t="shared" si="10"/>
      </c>
      <c r="U18" s="27">
        <f aca="true" t="shared" si="27" ref="U18:U47">SUM(Q18:T18)</f>
        <v>0</v>
      </c>
      <c r="V18" s="27">
        <f t="shared" si="11"/>
      </c>
      <c r="W18" s="27">
        <f t="shared" si="12"/>
      </c>
      <c r="X18" s="27">
        <f t="shared" si="13"/>
      </c>
      <c r="Y18" s="27">
        <f t="shared" si="14"/>
      </c>
      <c r="Z18" s="27">
        <f t="shared" si="15"/>
      </c>
      <c r="AA18" s="27">
        <f t="shared" si="16"/>
      </c>
      <c r="AB18" s="27">
        <f t="shared" si="17"/>
      </c>
      <c r="AC18" s="27">
        <f t="shared" si="18"/>
      </c>
      <c r="AD18" s="27">
        <f>IF($W$15=1,IF(Z18=1,IF(RANK($B$13,($V18,$W18,$X18,$Y18))=1,1,""),""),IF($W$15&lt;=2,IF(Z18=1,IF(RANK($B$13,($V18,$W18,$X18,$Y18))&lt;=2,1,""),""),IF(Z18=1,IF(RANK($B$13,($V18,$W18,$X18,$Y18))&lt;=3,1,""),"")))</f>
      </c>
      <c r="AE18" s="27">
        <f>IF($W$15=1,IF(AA18=1,IF(RANK($E$13,($V18,$W18,$X18,$Y18))=1,1,""),""),IF($W$15&lt;=2,IF(AA18=1,IF(RANK($E$13,($V18,$W18,$X18,$Y18))&lt;=2,1,""),""),IF(AA18=1,IF(RANK($E$13,($V18,$W18,$X18,$Y18))&lt;=3,1,""),"")))</f>
      </c>
      <c r="AF18" s="27">
        <f>IF($W$15=1,IF(AB18=1,IF(RANK($H$13,($V18,$W18,$X18,$Y18))=1,1,""),""),IF($W$15&lt;=2,IF(AB18=1,IF(RANK($H$13,($V18,$W18,$X18,$Y18))&lt;=2,1,""),""),IF(AB18=1,IF(RANK($H$13,($V18,$W18,$X18,$Y18))&lt;=3,1,""),"")))</f>
      </c>
      <c r="AG18" s="27">
        <f>IF($W$15=1,IF(AC18=1,IF(RANK($H$13,($V18,$W18,$X18,$Y18))=1,1,""),""),IF($W$15&lt;=2,IF(AC18=1,IF(RANK($H$13,($V18,$W18,$X18,$Y18))&lt;=2,1,""),""),IF(AC18=1,IF(RANK($H$13,($V18,$W18,$X18,$Y18))&lt;=3,1,""),"")))</f>
      </c>
      <c r="AH18" s="12" t="str">
        <f>IF(AD18=1,'Nombre de voix le plus élevé'!$F$17," ")</f>
        <v> </v>
      </c>
      <c r="AI18" s="12" t="str">
        <f>IF(AE18=1,'Nombre de voix le plus élevé'!$L$17," ")</f>
        <v> </v>
      </c>
      <c r="AJ18" s="12" t="str">
        <f>IF(AF18=1,'Nombre de voix le plus élevé'!$R$17," ")</f>
        <v> </v>
      </c>
      <c r="AK18" s="12" t="str">
        <f>IF(AG18=1,'Nombre de voix le plus élevé'!$X$17," ")</f>
        <v> </v>
      </c>
      <c r="AL18" s="12">
        <f aca="true" t="shared" si="28" ref="AL18:AN22">IF(ISNUMBER(AH18),1,"")</f>
      </c>
      <c r="AM18" s="12">
        <f t="shared" si="28"/>
      </c>
      <c r="AN18" s="12">
        <f t="shared" si="28"/>
      </c>
      <c r="AO18" s="12">
        <f aca="true" t="shared" si="29" ref="AO18:AO47">IF(ISNUMBER(AK18),1,"")</f>
      </c>
      <c r="AP18" s="12">
        <f t="shared" si="19"/>
      </c>
      <c r="AQ18" s="12">
        <f t="shared" si="20"/>
      </c>
      <c r="AR18" s="12">
        <f t="shared" si="21"/>
      </c>
      <c r="AS18" s="12">
        <f t="shared" si="22"/>
      </c>
      <c r="AT18" s="12">
        <f t="shared" si="23"/>
      </c>
      <c r="AU18" s="12">
        <f t="shared" si="24"/>
      </c>
      <c r="AV18" s="12">
        <f t="shared" si="25"/>
      </c>
      <c r="AW18" s="12">
        <f aca="true" t="shared" si="30" ref="AW18:AW47">IF($P$13&lt;&gt;$T$13,IF($A18&gt;=$T$13,IF(ISNUMBER($M18),"d",""),""),"")</f>
      </c>
      <c r="AX18" s="31">
        <f>IF(ISNUMBER($B18),SUM(PRODUCT($B18,1000000000000),PRODUCT($B$13,1000000),'Nombre de voix le plus élevé'!$F$17),"")</f>
      </c>
      <c r="AY18" s="31">
        <f>IF(ISNUMBER($E18),SUM(PRODUCT($E18,1000000000000),PRODUCT($E$13,1000000),'Nombre de voix le plus élevé'!$L$17),"")</f>
      </c>
      <c r="AZ18" s="31">
        <f>IF(ISNUMBER($H18),SUM(PRODUCT($H18,1000000000000),PRODUCT($H$13,1000000),'Nombre de voix le plus élevé'!$R$17),"")</f>
      </c>
      <c r="BA18" s="31">
        <f>IF(ISNUMBER($K18),SUM(PRODUCT($K18,1000000000000),PRODUCT($K$13,1000000),'Nombre de voix le plus élevé'!$S$17),"")</f>
      </c>
      <c r="BB18" s="32">
        <f>IF(ISNUMBER($A18),IF(RANK(AX18,($AX$17:$AX$47,$AY$17:$AY$47,$AZ$17:$AZ$47),)&lt;=$H$7,RANK(AX18,($AX$17:$AX$47,$AY$17:$AY$47,$AZ$17:$AZ$47),),""),"")</f>
      </c>
      <c r="BC18" s="32">
        <f>IF(ISNUMBER($A18),IF(RANK(AY18,($AX$17:$AX$47,$AY$17:$AY$47,$AZ$17:$AZ$47),)&lt;=$H$7,RANK(AY18,($AX$17:$AX$47,$AY$17:$AY$47,$AZ$17:$AZ$47),),""),"")</f>
      </c>
      <c r="BD18" s="32">
        <f>IF(ISNUMBER($A18),IF(RANK(AZ18,($AX$17:$AX$47,$AY$17:$AY$47,$AZ$17:$AZ$47),)&lt;=$H$7,RANK(AZ18,($AX$17:$AX$47,$AY$17:$AY$47,$AZ$17:$AZ$47),),""),"")</f>
      </c>
      <c r="BE18" s="32">
        <f>IF(ISNUMBER($A18),IF(RANK(BA18,($AX$17:$AX$47,$AY$17:$AY$47,$AZ$17:$AZ$47,$BA$17:$BA$47),)&lt;=$H$7,RANK(BA18,($AX$17:$AX$47,$AY$17:$AY$47,$AZ$17:$AZ$47,$BA$17:$BA$47),),""),"")</f>
      </c>
      <c r="BF18" s="12">
        <f>IF(ISNUMBER($A18),COUNTIF($BA$17:$BD48,$A18),"")</f>
      </c>
      <c r="BG18" s="12"/>
      <c r="CA18" s="4"/>
      <c r="CB18" s="4"/>
      <c r="CC18" s="4"/>
      <c r="CD18" s="4"/>
      <c r="CE18" s="4"/>
    </row>
    <row r="19" spans="1:83" ht="17.25">
      <c r="A19" s="1">
        <f t="shared" si="0"/>
      </c>
      <c r="B19" s="22">
        <f t="shared" si="26"/>
      </c>
      <c r="C19" s="28">
        <f t="shared" si="1"/>
      </c>
      <c r="D19" s="29">
        <f>IF(ISNUMBER($A19),IF(RANK(B19,($B$17:$B$47,$E$17:$E$47,$H$17:$H$47,$K$17:$K$47),)&lt;=$H$7,RANK(B19,($B$17:$B$47,$E$17:$E$47,$H$17:$H$47,$K$17:$K$47),),""),"")</f>
      </c>
      <c r="E19" s="22">
        <f t="shared" si="2"/>
      </c>
      <c r="F19" s="28">
        <f t="shared" si="3"/>
      </c>
      <c r="G19" s="29">
        <f>IF(ISNUMBER($A19),IF(RANK(E19,($B$17:$B$47,$E$17:$E$47,$H$17:$H$47,$K$17:$K$47),)&lt;=$H$7,RANK(E19,($B$17:$B$47,$E$17:$E$47,$H$17:$H$47,$K$17:$K$47),),""),"")</f>
      </c>
      <c r="H19" s="22">
        <f t="shared" si="4"/>
      </c>
      <c r="I19" s="28">
        <f t="shared" si="5"/>
      </c>
      <c r="J19" s="29">
        <f>IF(ISNUMBER($A19),IF(RANK(H19,($B$17:$B$47,$E$17:$E$47,$H$17:$H$47,$K$17:$K$47),)&lt;=$H$7,RANK(H19,($B$17:$B$47,$E$17:$E$47,$H$17:$H$47,$K$17:$K$47),),""),"")</f>
      </c>
      <c r="K19" s="22">
        <f aca="true" t="shared" si="31" ref="K19:K47">IF(ISNUMBER($A19),TRUNC($K$13/$A19,2),"")</f>
      </c>
      <c r="L19" s="28">
        <f t="shared" si="6"/>
      </c>
      <c r="M19" s="29">
        <f>IF(ISNUMBER($A19),IF(RANK(K19,($B$17:$B$47,$E$17:$E$47,$H$17:$H$47,$K$17:$K$47),)&lt;=$H$7,RANK(K19,($B$17:$B$47,$E$17:$E$47,$H$17:$H$47,$K$17:$K$47),),""),"")</f>
      </c>
      <c r="N19" s="29"/>
      <c r="O19" s="29"/>
      <c r="Q19" s="27">
        <f t="shared" si="7"/>
      </c>
      <c r="R19" s="30">
        <f t="shared" si="8"/>
      </c>
      <c r="S19" s="27">
        <f t="shared" si="9"/>
      </c>
      <c r="T19" s="27">
        <f t="shared" si="10"/>
      </c>
      <c r="U19" s="27">
        <f t="shared" si="27"/>
        <v>0</v>
      </c>
      <c r="V19" s="27">
        <f t="shared" si="11"/>
      </c>
      <c r="W19" s="27">
        <f t="shared" si="12"/>
      </c>
      <c r="X19" s="27">
        <f t="shared" si="13"/>
      </c>
      <c r="Y19" s="27">
        <f t="shared" si="14"/>
      </c>
      <c r="Z19" s="27">
        <f t="shared" si="15"/>
      </c>
      <c r="AA19" s="27">
        <f t="shared" si="16"/>
      </c>
      <c r="AB19" s="27">
        <f t="shared" si="17"/>
      </c>
      <c r="AC19" s="27">
        <f t="shared" si="18"/>
      </c>
      <c r="AD19" s="27">
        <f>IF($W$15=1,IF(Z19=1,IF(RANK($B$13,($V19,$W19,$X19,$Y19))=1,1,""),""),IF($W$15&lt;=2,IF(Z19=1,IF(RANK($B$13,($V19,$W19,$X19,$Y19))&lt;=2,1,""),""),IF(Z19=1,IF(RANK($B$13,($V19,$W19,$X19,$Y19))&lt;=3,1,""),"")))</f>
      </c>
      <c r="AE19" s="27">
        <f>IF($W$15=1,IF(AA19=1,IF(RANK($E$13,($V19,$W19,$X19,$Y19))=1,1,""),""),IF($W$15&lt;=2,IF(AA19=1,IF(RANK($E$13,($V19,$W19,$X19,$Y19))&lt;=2,1,""),""),IF(AA19=1,IF(RANK($E$13,($V19,$W19,$X19,$Y19))&lt;=3,1,""),"")))</f>
      </c>
      <c r="AF19" s="27">
        <f>IF($W$15=1,IF(AB19=1,IF(RANK($H$13,($V19,$W19,$X19,$Y19))=1,1,""),""),IF($W$15&lt;=2,IF(AB19=1,IF(RANK($H$13,($V19,$W19,$X19,$Y19))&lt;=2,1,""),""),IF(AB19=1,IF(RANK($H$13,($V19,$W19,$X19,$Y19))&lt;=3,1,""),"")))</f>
      </c>
      <c r="AG19" s="27">
        <f>IF($W$15=1,IF(AC19=1,IF(RANK($H$13,($V19,$W19,$X19,$Y19))=1,1,""),""),IF($W$15&lt;=2,IF(AC19=1,IF(RANK($H$13,($V19,$W19,$X19,$Y19))&lt;=2,1,""),""),IF(AC19=1,IF(RANK($H$13,($V19,$W19,$X19,$Y19))&lt;=3,1,""),"")))</f>
      </c>
      <c r="AH19" s="12" t="str">
        <f>IF(AD19=1,'Nombre de voix le plus élevé'!$F$17," ")</f>
        <v> </v>
      </c>
      <c r="AI19" s="12" t="str">
        <f>IF(AE19=1,'Nombre de voix le plus élevé'!$L$17," ")</f>
        <v> </v>
      </c>
      <c r="AJ19" s="12" t="str">
        <f>IF(AF19=1,'Nombre de voix le plus élevé'!$R$17," ")</f>
        <v> </v>
      </c>
      <c r="AK19" s="12" t="str">
        <f>IF(AG19=1,'Nombre de voix le plus élevé'!$X$17," ")</f>
        <v> </v>
      </c>
      <c r="AL19" s="12">
        <f t="shared" si="28"/>
      </c>
      <c r="AM19" s="12">
        <f t="shared" si="28"/>
      </c>
      <c r="AN19" s="12">
        <f t="shared" si="28"/>
      </c>
      <c r="AO19" s="12">
        <f t="shared" si="29"/>
      </c>
      <c r="AP19" s="12">
        <f t="shared" si="19"/>
      </c>
      <c r="AQ19" s="12">
        <f t="shared" si="20"/>
      </c>
      <c r="AR19" s="12">
        <f t="shared" si="21"/>
      </c>
      <c r="AS19" s="12">
        <f t="shared" si="22"/>
      </c>
      <c r="AT19" s="12">
        <f t="shared" si="23"/>
      </c>
      <c r="AU19" s="12">
        <f t="shared" si="24"/>
      </c>
      <c r="AV19" s="12">
        <f t="shared" si="25"/>
      </c>
      <c r="AW19" s="12">
        <f t="shared" si="30"/>
      </c>
      <c r="AX19" s="31">
        <f>IF(ISNUMBER($B19),SUM(PRODUCT($B19,1000000000000),PRODUCT($B$13,1000000),'Nombre de voix le plus élevé'!$F$17),"")</f>
      </c>
      <c r="AY19" s="31">
        <f>IF(ISNUMBER($E19),SUM(PRODUCT($E19,1000000000000),PRODUCT($E$13,1000000),'Nombre de voix le plus élevé'!$L$17),"")</f>
      </c>
      <c r="AZ19" s="31">
        <f>IF(ISNUMBER($H19),SUM(PRODUCT($H19,1000000000000),PRODUCT($H$13,1000000),'Nombre de voix le plus élevé'!$R$17),"")</f>
      </c>
      <c r="BA19" s="31">
        <f>IF(ISNUMBER($K19),SUM(PRODUCT($K19,1000000000000),PRODUCT($K$13,1000000),'Nombre de voix le plus élevé'!$S$17),"")</f>
      </c>
      <c r="BB19" s="32">
        <f>IF(ISNUMBER($A19),IF(RANK(AX19,($AX$17:$AX$47,$AY$17:$AY$47,$AZ$17:$AZ$47),)&lt;=$H$7,RANK(AX19,($AX$17:$AX$47,$AY$17:$AY$47,$AZ$17:$AZ$47),),""),"")</f>
      </c>
      <c r="BC19" s="32">
        <f>IF(ISNUMBER($A19),IF(RANK(AY19,($AX$17:$AX$47,$AY$17:$AY$47,$AZ$17:$AZ$47),)&lt;=$H$7,RANK(AY19,($AX$17:$AX$47,$AY$17:$AY$47,$AZ$17:$AZ$47),),""),"")</f>
      </c>
      <c r="BD19" s="32">
        <f>IF(ISNUMBER($A19),IF(RANK(AZ19,($AX$17:$AX$47,$AY$17:$AY$47,$AZ$17:$AZ$47),)&lt;=$H$7,RANK(AZ19,($AX$17:$AX$47,$AY$17:$AY$47,$AZ$17:$AZ$47),),""),"")</f>
      </c>
      <c r="BE19" s="32">
        <f>IF(ISNUMBER($A19),IF(RANK(BA19,($AX$17:$AX$47,$AY$17:$AY$47,$AZ$17:$AZ$47,$BA$17:$BA$47),)&lt;=$H$7,RANK(BA19,($AX$17:$AX$47,$AY$17:$AY$47,$AZ$17:$AZ$47,$BA$17:$BA$47),),""),"")</f>
      </c>
      <c r="BF19" s="12">
        <f>IF(ISNUMBER($A19),COUNTIF($BA$17:$BD49,$A19),"")</f>
      </c>
      <c r="BG19" s="12"/>
      <c r="CA19" s="4"/>
      <c r="CB19" s="4"/>
      <c r="CC19" s="4"/>
      <c r="CD19" s="4"/>
      <c r="CE19" s="4"/>
    </row>
    <row r="20" spans="1:83" ht="17.25">
      <c r="A20" s="1">
        <f t="shared" si="0"/>
      </c>
      <c r="B20" s="22">
        <f t="shared" si="26"/>
      </c>
      <c r="C20" s="28">
        <f t="shared" si="1"/>
      </c>
      <c r="D20" s="29">
        <f>IF(ISNUMBER($A20),IF(RANK(B20,($B$17:$B$47,$E$17:$E$47,$H$17:$H$47,$K$17:$K$47),)&lt;=$H$7,RANK(B20,($B$17:$B$47,$E$17:$E$47,$H$17:$H$47,$K$17:$K$47),),""),"")</f>
      </c>
      <c r="E20" s="22">
        <f t="shared" si="2"/>
      </c>
      <c r="F20" s="28">
        <f t="shared" si="3"/>
      </c>
      <c r="G20" s="29">
        <f>IF(ISNUMBER($A20),IF(RANK(E20,($B$17:$B$47,$E$17:$E$47,$H$17:$H$47,$K$17:$K$47),)&lt;=$H$7,RANK(E20,($B$17:$B$47,$E$17:$E$47,$H$17:$H$47,$K$17:$K$47),),""),"")</f>
      </c>
      <c r="H20" s="22">
        <f t="shared" si="4"/>
      </c>
      <c r="I20" s="28">
        <f t="shared" si="5"/>
      </c>
      <c r="J20" s="29">
        <f>IF(ISNUMBER($A20),IF(RANK(H20,($B$17:$B$47,$E$17:$E$47,$H$17:$H$47,$K$17:$K$47),)&lt;=$H$7,RANK(H20,($B$17:$B$47,$E$17:$E$47,$H$17:$H$47,$K$17:$K$47),),""),"")</f>
      </c>
      <c r="K20" s="22">
        <f t="shared" si="31"/>
      </c>
      <c r="L20" s="28">
        <f t="shared" si="6"/>
      </c>
      <c r="M20" s="29">
        <f>IF(ISNUMBER($A20),IF(RANK(K20,($B$17:$B$47,$E$17:$E$47,$H$17:$H$47,$K$17:$K$47),)&lt;=$H$7,RANK(K20,($B$17:$B$47,$E$17:$E$47,$H$17:$H$47,$K$17:$K$47),),""),"")</f>
      </c>
      <c r="N20" s="29"/>
      <c r="O20" s="29"/>
      <c r="Q20" s="27">
        <f t="shared" si="7"/>
      </c>
      <c r="R20" s="30">
        <f t="shared" si="8"/>
      </c>
      <c r="S20" s="27">
        <f t="shared" si="9"/>
      </c>
      <c r="T20" s="27">
        <f t="shared" si="10"/>
      </c>
      <c r="U20" s="27">
        <f t="shared" si="27"/>
        <v>0</v>
      </c>
      <c r="V20" s="27">
        <f t="shared" si="11"/>
      </c>
      <c r="W20" s="27">
        <f t="shared" si="12"/>
      </c>
      <c r="X20" s="27">
        <f t="shared" si="13"/>
      </c>
      <c r="Y20" s="27">
        <f t="shared" si="14"/>
      </c>
      <c r="Z20" s="27">
        <f t="shared" si="15"/>
      </c>
      <c r="AA20" s="27">
        <f t="shared" si="16"/>
      </c>
      <c r="AB20" s="27">
        <f t="shared" si="17"/>
      </c>
      <c r="AC20" s="27">
        <f t="shared" si="18"/>
      </c>
      <c r="AD20" s="27">
        <f>IF($W$15=1,IF(Z20=1,IF(RANK($B$13,($V20,$W20,$X20,$Y20))=1,1,""),""),IF($W$15&lt;=2,IF(Z20=1,IF(RANK($B$13,($V20,$W20,$X20,$Y20))&lt;=2,1,""),""),IF(Z20=1,IF(RANK($B$13,($V20,$W20,$X20,$Y20))&lt;=3,1,""),"")))</f>
      </c>
      <c r="AE20" s="27">
        <f>IF($W$15=1,IF(AA20=1,IF(RANK($E$13,($V20,$W20,$X20,$Y20))=1,1,""),""),IF($W$15&lt;=2,IF(AA20=1,IF(RANK($E$13,($V20,$W20,$X20,$Y20))&lt;=2,1,""),""),IF(AA20=1,IF(RANK($E$13,($V20,$W20,$X20,$Y20))&lt;=3,1,""),"")))</f>
      </c>
      <c r="AF20" s="27">
        <f>IF($W$15=1,IF(AB20=1,IF(RANK($H$13,($V20,$W20,$X20,$Y20))=1,1,""),""),IF($W$15&lt;=2,IF(AB20=1,IF(RANK($H$13,($V20,$W20,$X20,$Y20))&lt;=2,1,""),""),IF(AB20=1,IF(RANK($H$13,($V20,$W20,$X20,$Y20))&lt;=3,1,""),"")))</f>
      </c>
      <c r="AG20" s="27">
        <f>IF($W$15=1,IF(AC20=1,IF(RANK($H$13,($V20,$W20,$X20,$Y20))=1,1,""),""),IF($W$15&lt;=2,IF(AC20=1,IF(RANK($H$13,($V20,$W20,$X20,$Y20))&lt;=2,1,""),""),IF(AC20=1,IF(RANK($H$13,($V20,$W20,$X20,$Y20))&lt;=3,1,""),"")))</f>
      </c>
      <c r="AH20" s="12" t="str">
        <f>IF(AD20=1,'Nombre de voix le plus élevé'!$F$17," ")</f>
        <v> </v>
      </c>
      <c r="AI20" s="12" t="str">
        <f>IF(AE20=1,'Nombre de voix le plus élevé'!$L$17," ")</f>
        <v> </v>
      </c>
      <c r="AJ20" s="12" t="str">
        <f>IF(AF20=1,'Nombre de voix le plus élevé'!$R$17," ")</f>
        <v> </v>
      </c>
      <c r="AK20" s="12" t="str">
        <f>IF(AG20=1,'Nombre de voix le plus élevé'!$X$17," ")</f>
        <v> </v>
      </c>
      <c r="AL20" s="12">
        <f t="shared" si="28"/>
      </c>
      <c r="AM20" s="12">
        <f t="shared" si="28"/>
      </c>
      <c r="AN20" s="12">
        <f t="shared" si="28"/>
      </c>
      <c r="AO20" s="12">
        <f t="shared" si="29"/>
      </c>
      <c r="AP20" s="12">
        <f t="shared" si="19"/>
      </c>
      <c r="AQ20" s="12">
        <f t="shared" si="20"/>
      </c>
      <c r="AR20" s="12">
        <f t="shared" si="21"/>
      </c>
      <c r="AS20" s="12">
        <f t="shared" si="22"/>
      </c>
      <c r="AT20" s="12">
        <f t="shared" si="23"/>
      </c>
      <c r="AU20" s="12">
        <f t="shared" si="24"/>
      </c>
      <c r="AV20" s="12">
        <f t="shared" si="25"/>
      </c>
      <c r="AW20" s="12">
        <f t="shared" si="30"/>
      </c>
      <c r="AX20" s="31">
        <f>IF(ISNUMBER($B20),SUM(PRODUCT($B20,1000000000000),PRODUCT($B$13,1000000),'Nombre de voix le plus élevé'!$F$17),"")</f>
      </c>
      <c r="AY20" s="31">
        <f>IF(ISNUMBER($E20),SUM(PRODUCT($E20,1000000000000),PRODUCT($E$13,1000000),'Nombre de voix le plus élevé'!$L$17),"")</f>
      </c>
      <c r="AZ20" s="31">
        <f>IF(ISNUMBER($H20),SUM(PRODUCT($H20,1000000000000),PRODUCT($H$13,1000000),'Nombre de voix le plus élevé'!$R$17),"")</f>
      </c>
      <c r="BA20" s="31">
        <f>IF(ISNUMBER($K20),SUM(PRODUCT($K20,1000000000000),PRODUCT($K$13,1000000),'Nombre de voix le plus élevé'!$S$17),"")</f>
      </c>
      <c r="BB20" s="32">
        <f>IF(ISNUMBER($A20),IF(RANK(AX20,($AX$17:$AX$47,$AY$17:$AY$47,$AZ$17:$AZ$47),)&lt;=$H$7,RANK(AX20,($AX$17:$AX$47,$AY$17:$AY$47,$AZ$17:$AZ$47),),""),"")</f>
      </c>
      <c r="BC20" s="32">
        <f>IF(ISNUMBER($A20),IF(RANK(AY20,($AX$17:$AX$47,$AY$17:$AY$47,$AZ$17:$AZ$47),)&lt;=$H$7,RANK(AY20,($AX$17:$AX$47,$AY$17:$AY$47,$AZ$17:$AZ$47),),""),"")</f>
      </c>
      <c r="BD20" s="32">
        <f>IF(ISNUMBER($A20),IF(RANK(AZ20,($AX$17:$AX$47,$AY$17:$AY$47,$AZ$17:$AZ$47),)&lt;=$H$7,RANK(AZ20,($AX$17:$AX$47,$AY$17:$AY$47,$AZ$17:$AZ$47),),""),"")</f>
      </c>
      <c r="BE20" s="32">
        <f>IF(ISNUMBER($A20),IF(RANK(BA20,($AX$17:$AX$47,$AY$17:$AY$47,$AZ$17:$AZ$47,$BA$17:$BA$47),)&lt;=$H$7,RANK(BA20,($AX$17:$AX$47,$AY$17:$AY$47,$AZ$17:$AZ$47,$BA$17:$BA$47),),""),"")</f>
      </c>
      <c r="BF20" s="12">
        <f>IF(ISNUMBER($A20),COUNTIF($BA$17:$BD50,$A20),"")</f>
      </c>
      <c r="BG20" s="12"/>
      <c r="CA20" s="4"/>
      <c r="CB20" s="4"/>
      <c r="CC20" s="4"/>
      <c r="CD20" s="4"/>
      <c r="CE20" s="4"/>
    </row>
    <row r="21" spans="1:83" ht="17.25">
      <c r="A21" s="1">
        <f t="shared" si="0"/>
      </c>
      <c r="B21" s="22">
        <f t="shared" si="26"/>
      </c>
      <c r="C21" s="28">
        <f t="shared" si="1"/>
      </c>
      <c r="D21" s="29">
        <f>IF(ISNUMBER($A21),IF(RANK(B21,($B$17:$B$47,$E$17:$E$47,$H$17:$H$47,$K$17:$K$47),)&lt;=$H$7,RANK(B21,($B$17:$B$47,$E$17:$E$47,$H$17:$H$47,$K$17:$K$47),),""),"")</f>
      </c>
      <c r="E21" s="22">
        <f t="shared" si="2"/>
      </c>
      <c r="F21" s="28">
        <f t="shared" si="3"/>
      </c>
      <c r="G21" s="29">
        <f>IF(ISNUMBER($A21),IF(RANK(E21,($B$17:$B$47,$E$17:$E$47,$H$17:$H$47,$K$17:$K$47),)&lt;=$H$7,RANK(E21,($B$17:$B$47,$E$17:$E$47,$H$17:$H$47,$K$17:$K$47),),""),"")</f>
      </c>
      <c r="H21" s="22">
        <f t="shared" si="4"/>
      </c>
      <c r="I21" s="28">
        <f t="shared" si="5"/>
      </c>
      <c r="J21" s="29">
        <f>IF(ISNUMBER($A21),IF(RANK(H21,($B$17:$B$47,$E$17:$E$47,$H$17:$H$47,$K$17:$K$47),)&lt;=$H$7,RANK(H21,($B$17:$B$47,$E$17:$E$47,$H$17:$H$47,$K$17:$K$47),),""),"")</f>
      </c>
      <c r="K21" s="22">
        <f t="shared" si="31"/>
      </c>
      <c r="L21" s="28">
        <f t="shared" si="6"/>
      </c>
      <c r="M21" s="29">
        <f>IF(ISNUMBER($A21),IF(RANK(K21,($B$17:$B$47,$E$17:$E$47,$H$17:$H$47,$K$17:$K$47),)&lt;=$H$7,RANK(K21,($B$17:$B$47,$E$17:$E$47,$H$17:$H$47,$K$17:$K$47),),""),"")</f>
      </c>
      <c r="N21" s="29"/>
      <c r="O21" s="29"/>
      <c r="Q21" s="27">
        <f t="shared" si="7"/>
      </c>
      <c r="R21" s="30">
        <f t="shared" si="8"/>
      </c>
      <c r="S21" s="27">
        <f t="shared" si="9"/>
      </c>
      <c r="T21" s="27">
        <f t="shared" si="10"/>
      </c>
      <c r="U21" s="27">
        <f t="shared" si="27"/>
        <v>0</v>
      </c>
      <c r="V21" s="27">
        <f t="shared" si="11"/>
      </c>
      <c r="W21" s="27">
        <f t="shared" si="12"/>
      </c>
      <c r="X21" s="27">
        <f t="shared" si="13"/>
      </c>
      <c r="Y21" s="27">
        <f t="shared" si="14"/>
      </c>
      <c r="Z21" s="27">
        <f t="shared" si="15"/>
      </c>
      <c r="AA21" s="27">
        <f t="shared" si="16"/>
      </c>
      <c r="AB21" s="27">
        <f t="shared" si="17"/>
      </c>
      <c r="AC21" s="27">
        <f t="shared" si="18"/>
      </c>
      <c r="AD21" s="27">
        <f>IF($W$15=1,IF(Z21=1,IF(RANK($B$13,($V21,$W21,$X21,$Y21))=1,1,""),""),IF($W$15&lt;=2,IF(Z21=1,IF(RANK($B$13,($V21,$W21,$X21,$Y21))&lt;=2,1,""),""),IF(Z21=1,IF(RANK($B$13,($V21,$W21,$X21,$Y21))&lt;=3,1,""),"")))</f>
      </c>
      <c r="AE21" s="27">
        <f>IF($W$15=1,IF(AA21=1,IF(RANK($E$13,($V21,$W21,$X21,$Y21))=1,1,""),""),IF($W$15&lt;=2,IF(AA21=1,IF(RANK($E$13,($V21,$W21,$X21,$Y21))&lt;=2,1,""),""),IF(AA21=1,IF(RANK($E$13,($V21,$W21,$X21,$Y21))&lt;=3,1,""),"")))</f>
      </c>
      <c r="AF21" s="27">
        <f>IF($W$15=1,IF(AB21=1,IF(RANK($H$13,($V21,$W21,$X21,$Y21))=1,1,""),""),IF($W$15&lt;=2,IF(AB21=1,IF(RANK($H$13,($V21,$W21,$X21,$Y21))&lt;=2,1,""),""),IF(AB21=1,IF(RANK($H$13,($V21,$W21,$X21,$Y21))&lt;=3,1,""),"")))</f>
      </c>
      <c r="AG21" s="27">
        <f>IF($W$15=1,IF(AC21=1,IF(RANK($H$13,($V21,$W21,$X21,$Y21))=1,1,""),""),IF($W$15&lt;=2,IF(AC21=1,IF(RANK($H$13,($V21,$W21,$X21,$Y21))&lt;=2,1,""),""),IF(AC21=1,IF(RANK($H$13,($V21,$W21,$X21,$Y21))&lt;=3,1,""),"")))</f>
      </c>
      <c r="AH21" s="12" t="str">
        <f>IF(AD21=1,'Nombre de voix le plus élevé'!$F$17," ")</f>
        <v> </v>
      </c>
      <c r="AI21" s="12" t="str">
        <f>IF(AE21=1,'Nombre de voix le plus élevé'!$L$17," ")</f>
        <v> </v>
      </c>
      <c r="AJ21" s="12" t="str">
        <f>IF(AF21=1,'Nombre de voix le plus élevé'!$R$17," ")</f>
        <v> </v>
      </c>
      <c r="AK21" s="12" t="str">
        <f>IF(AG21=1,'Nombre de voix le plus élevé'!$X$17," ")</f>
        <v> </v>
      </c>
      <c r="AL21" s="12">
        <f t="shared" si="28"/>
      </c>
      <c r="AM21" s="12">
        <f t="shared" si="28"/>
      </c>
      <c r="AN21" s="12">
        <f t="shared" si="28"/>
      </c>
      <c r="AO21" s="12">
        <f t="shared" si="29"/>
      </c>
      <c r="AP21" s="12">
        <f t="shared" si="19"/>
      </c>
      <c r="AQ21" s="12">
        <f t="shared" si="20"/>
      </c>
      <c r="AR21" s="12">
        <f t="shared" si="21"/>
      </c>
      <c r="AS21" s="12">
        <f t="shared" si="22"/>
      </c>
      <c r="AT21" s="12">
        <f t="shared" si="23"/>
      </c>
      <c r="AU21" s="12">
        <f t="shared" si="24"/>
      </c>
      <c r="AV21" s="12">
        <f t="shared" si="25"/>
      </c>
      <c r="AW21" s="12">
        <f t="shared" si="30"/>
      </c>
      <c r="AX21" s="31">
        <f>IF(ISNUMBER($B21),SUM(PRODUCT($B21,1000000000000),PRODUCT($B$13,1000000),'Nombre de voix le plus élevé'!$F$17),"")</f>
      </c>
      <c r="AY21" s="31">
        <f>IF(ISNUMBER($E21),SUM(PRODUCT($E21,1000000000000),PRODUCT($E$13,1000000),'Nombre de voix le plus élevé'!$L$17),"")</f>
      </c>
      <c r="AZ21" s="31">
        <f>IF(ISNUMBER($H21),SUM(PRODUCT($H21,1000000000000),PRODUCT($H$13,1000000),'Nombre de voix le plus élevé'!$R$17),"")</f>
      </c>
      <c r="BA21" s="31">
        <f>IF(ISNUMBER($K21),SUM(PRODUCT($K21,1000000000000),PRODUCT($K$13,1000000),'Nombre de voix le plus élevé'!$S$17),"")</f>
      </c>
      <c r="BB21" s="32">
        <f>IF(ISNUMBER($A21),IF(RANK(AX21,($AX$17:$AX$47,$AY$17:$AY$47,$AZ$17:$AZ$47),)&lt;=$H$7,RANK(AX21,($AX$17:$AX$47,$AY$17:$AY$47,$AZ$17:$AZ$47),),""),"")</f>
      </c>
      <c r="BC21" s="32">
        <f>IF(ISNUMBER($A21),IF(RANK(AY21,($AX$17:$AX$47,$AY$17:$AY$47,$AZ$17:$AZ$47),)&lt;=$H$7,RANK(AY21,($AX$17:$AX$47,$AY$17:$AY$47,$AZ$17:$AZ$47),),""),"")</f>
      </c>
      <c r="BD21" s="32">
        <f>IF(ISNUMBER($A21),IF(RANK(AZ21,($AX$17:$AX$47,$AY$17:$AY$47,$AZ$17:$AZ$47),)&lt;=$H$7,RANK(AZ21,($AX$17:$AX$47,$AY$17:$AY$47,$AZ$17:$AZ$47),),""),"")</f>
      </c>
      <c r="BE21" s="32">
        <f>IF(ISNUMBER($A21),IF(RANK(BA21,($AX$17:$AX$47,$AY$17:$AY$47,$AZ$17:$AZ$47,$BA$17:$BA$47),)&lt;=$H$7,RANK(BA21,($AX$17:$AX$47,$AY$17:$AY$47,$AZ$17:$AZ$47,$BA$17:$BA$47),),""),"")</f>
      </c>
      <c r="BF21" s="12">
        <f>IF(ISNUMBER($A21),COUNTIF($BA$17:$BD51,$A21),"")</f>
      </c>
      <c r="BG21" s="12"/>
      <c r="CA21" s="4"/>
      <c r="CB21" s="4"/>
      <c r="CC21" s="4"/>
      <c r="CD21" s="4"/>
      <c r="CE21" s="4"/>
    </row>
    <row r="22" spans="1:83" ht="17.25">
      <c r="A22" s="1">
        <f t="shared" si="0"/>
      </c>
      <c r="B22" s="22">
        <f t="shared" si="26"/>
      </c>
      <c r="C22" s="28">
        <f t="shared" si="1"/>
      </c>
      <c r="D22" s="29">
        <f>IF(ISNUMBER($A22),IF(RANK(B22,($B$17:$B$47,$E$17:$E$47,$H$17:$H$47,$K$17:$K$47),)&lt;=$H$7,RANK(B22,($B$17:$B$47,$E$17:$E$47,$H$17:$H$47,$K$17:$K$47),),""),"")</f>
      </c>
      <c r="E22" s="22">
        <f t="shared" si="2"/>
      </c>
      <c r="F22" s="28">
        <f t="shared" si="3"/>
      </c>
      <c r="G22" s="29">
        <f>IF(ISNUMBER($A22),IF(RANK(E22,($B$17:$B$47,$E$17:$E$47,$H$17:$H$47,$K$17:$K$47),)&lt;=$H$7,RANK(E22,($B$17:$B$47,$E$17:$E$47,$H$17:$H$47,$K$17:$K$47),),""),"")</f>
      </c>
      <c r="H22" s="22">
        <f t="shared" si="4"/>
      </c>
      <c r="I22" s="28">
        <f t="shared" si="5"/>
      </c>
      <c r="J22" s="29">
        <f>IF(ISNUMBER($A22),IF(RANK(H22,($B$17:$B$47,$E$17:$E$47,$H$17:$H$47,$K$17:$K$47),)&lt;=$H$7,RANK(H22,($B$17:$B$47,$E$17:$E$47,$H$17:$H$47,$K$17:$K$47),),""),"")</f>
      </c>
      <c r="K22" s="22">
        <f t="shared" si="31"/>
      </c>
      <c r="L22" s="28">
        <f t="shared" si="6"/>
      </c>
      <c r="M22" s="29">
        <f>IF(ISNUMBER($A22),IF(RANK(K22,($B$17:$B$47,$E$17:$E$47,$H$17:$H$47,$K$17:$K$47),)&lt;=$H$7,RANK(K22,($B$17:$B$47,$E$17:$E$47,$H$17:$H$47,$K$17:$K$47),),""),"")</f>
      </c>
      <c r="N22" s="29"/>
      <c r="O22" s="29"/>
      <c r="Q22" s="27">
        <f t="shared" si="7"/>
      </c>
      <c r="R22" s="30">
        <f t="shared" si="8"/>
      </c>
      <c r="S22" s="27">
        <f t="shared" si="9"/>
      </c>
      <c r="T22" s="27">
        <f t="shared" si="10"/>
      </c>
      <c r="U22" s="27">
        <f t="shared" si="27"/>
        <v>0</v>
      </c>
      <c r="V22" s="27">
        <f t="shared" si="11"/>
      </c>
      <c r="W22" s="27">
        <f t="shared" si="12"/>
      </c>
      <c r="X22" s="27">
        <f t="shared" si="13"/>
      </c>
      <c r="Y22" s="27">
        <f t="shared" si="14"/>
      </c>
      <c r="Z22" s="27">
        <f t="shared" si="15"/>
      </c>
      <c r="AA22" s="27">
        <f t="shared" si="16"/>
      </c>
      <c r="AB22" s="27">
        <f t="shared" si="17"/>
      </c>
      <c r="AC22" s="27">
        <f t="shared" si="18"/>
      </c>
      <c r="AD22" s="27">
        <f>IF($W$15=1,IF(Z22=1,IF(RANK($B$13,($V22,$W22,$X22,$Y22))=1,1,""),""),IF($W$15&lt;=2,IF(Z22=1,IF(RANK($B$13,($V22,$W22,$X22,$Y22))&lt;=2,1,""),""),IF(Z22=1,IF(RANK($B$13,($V22,$W22,$X22,$Y22))&lt;=3,1,""),"")))</f>
      </c>
      <c r="AE22" s="27">
        <f>IF($W$15=1,IF(AA22=1,IF(RANK($E$13,($V22,$W22,$X22,$Y22))=1,1,""),""),IF($W$15&lt;=2,IF(AA22=1,IF(RANK($E$13,($V22,$W22,$X22,$Y22))&lt;=2,1,""),""),IF(AA22=1,IF(RANK($E$13,($V22,$W22,$X22,$Y22))&lt;=3,1,""),"")))</f>
      </c>
      <c r="AF22" s="27">
        <f>IF($W$15=1,IF(AB22=1,IF(RANK($H$13,($V22,$W22,$X22,$Y22))=1,1,""),""),IF($W$15&lt;=2,IF(AB22=1,IF(RANK($H$13,($V22,$W22,$X22,$Y22))&lt;=2,1,""),""),IF(AB22=1,IF(RANK($H$13,($V22,$W22,$X22,$Y22))&lt;=3,1,""),"")))</f>
      </c>
      <c r="AG22" s="27">
        <f>IF($W$15=1,IF(AC22=1,IF(RANK($H$13,($V22,$W22,$X22,$Y22))=1,1,""),""),IF($W$15&lt;=2,IF(AC22=1,IF(RANK($H$13,($V22,$W22,$X22,$Y22))&lt;=2,1,""),""),IF(AC22=1,IF(RANK($H$13,($V22,$W22,$X22,$Y22))&lt;=3,1,""),"")))</f>
      </c>
      <c r="AH22" s="12" t="str">
        <f>IF(AD22=1,'Nombre de voix le plus élevé'!$F$17," ")</f>
        <v> </v>
      </c>
      <c r="AI22" s="12" t="str">
        <f>IF(AE22=1,'Nombre de voix le plus élevé'!$L$17," ")</f>
        <v> </v>
      </c>
      <c r="AJ22" s="12" t="str">
        <f>IF(AF22=1,'Nombre de voix le plus élevé'!$R$17," ")</f>
        <v> </v>
      </c>
      <c r="AK22" s="12" t="str">
        <f>IF(AG22=1,'Nombre de voix le plus élevé'!$X$17," ")</f>
        <v> </v>
      </c>
      <c r="AL22" s="12">
        <f t="shared" si="28"/>
      </c>
      <c r="AM22" s="12">
        <f t="shared" si="28"/>
      </c>
      <c r="AN22" s="12">
        <f t="shared" si="28"/>
      </c>
      <c r="AO22" s="12">
        <f t="shared" si="29"/>
      </c>
      <c r="AP22" s="12">
        <f t="shared" si="19"/>
      </c>
      <c r="AQ22" s="12">
        <f t="shared" si="20"/>
      </c>
      <c r="AR22" s="12">
        <f t="shared" si="21"/>
      </c>
      <c r="AS22" s="12">
        <f t="shared" si="22"/>
      </c>
      <c r="AT22" s="12">
        <f t="shared" si="23"/>
      </c>
      <c r="AU22" s="12">
        <f t="shared" si="24"/>
      </c>
      <c r="AV22" s="12">
        <f t="shared" si="25"/>
      </c>
      <c r="AW22" s="12">
        <f t="shared" si="30"/>
      </c>
      <c r="AX22" s="31">
        <f>IF(ISNUMBER($B22),SUM(PRODUCT($B22,1000000000000),PRODUCT($B$13,1000000),'Nombre de voix le plus élevé'!$F$17),"")</f>
      </c>
      <c r="AY22" s="31">
        <f>IF(ISNUMBER($E22),SUM(PRODUCT($E22,1000000000000),PRODUCT($E$13,1000000),'Nombre de voix le plus élevé'!$L$17),"")</f>
      </c>
      <c r="AZ22" s="31">
        <f>IF(ISNUMBER($H22),SUM(PRODUCT($H22,1000000000000),PRODUCT($H$13,1000000),'Nombre de voix le plus élevé'!$R$17),"")</f>
      </c>
      <c r="BA22" s="31">
        <f>IF(ISNUMBER($K22),SUM(PRODUCT($K22,1000000000000),PRODUCT($K$13,1000000),'Nombre de voix le plus élevé'!$S$17),"")</f>
      </c>
      <c r="BB22" s="32">
        <f>IF(ISNUMBER($A22),IF(RANK(AX22,($AX$17:$AX$47,$AY$17:$AY$47,$AZ$17:$AZ$47),)&lt;=$H$7,RANK(AX22,($AX$17:$AX$47,$AY$17:$AY$47,$AZ$17:$AZ$47),),""),"")</f>
      </c>
      <c r="BC22" s="32">
        <f>IF(ISNUMBER($A22),IF(RANK(AY22,($AX$17:$AX$47,$AY$17:$AY$47,$AZ$17:$AZ$47),)&lt;=$H$7,RANK(AY22,($AX$17:$AX$47,$AY$17:$AY$47,$AZ$17:$AZ$47),),""),"")</f>
      </c>
      <c r="BD22" s="32">
        <f>IF(ISNUMBER($A22),IF(RANK(AZ22,($AX$17:$AX$47,$AY$17:$AY$47,$AZ$17:$AZ$47),)&lt;=$H$7,RANK(AZ22,($AX$17:$AX$47,$AY$17:$AY$47,$AZ$17:$AZ$47),),""),"")</f>
      </c>
      <c r="BE22" s="32">
        <f>IF(ISNUMBER($A22),IF(RANK(BA22,($AX$17:$AX$47,$AY$17:$AY$47,$AZ$17:$AZ$47,$BA$17:$BA$47),)&lt;=$H$7,RANK(BA22,($AX$17:$AX$47,$AY$17:$AY$47,$AZ$17:$AZ$47,$BA$17:$BA$47),),""),"")</f>
      </c>
      <c r="BF22" s="12">
        <f>IF(ISNUMBER($A22),COUNTIF($BA$17:$BD52,$A22),"")</f>
      </c>
      <c r="BG22" s="12"/>
      <c r="CA22" s="4"/>
      <c r="CB22" s="4"/>
      <c r="CC22" s="4"/>
      <c r="CD22" s="4"/>
      <c r="CE22" s="4"/>
    </row>
    <row r="23" spans="1:83" ht="17.25">
      <c r="A23" s="1">
        <f t="shared" si="0"/>
      </c>
      <c r="B23" s="22">
        <f t="shared" si="26"/>
      </c>
      <c r="C23" s="28">
        <f t="shared" si="1"/>
      </c>
      <c r="D23" s="29">
        <f>IF(ISNUMBER($A23),IF(RANK(B23,($B$17:$B$47,$E$17:$E$47,$H$17:$H$47,$K$17:$K$47),)&lt;=$H$7,RANK(B23,($B$17:$B$47,$E$17:$E$47,$H$17:$H$47,$K$17:$K$47),),""),"")</f>
      </c>
      <c r="E23" s="22">
        <f t="shared" si="2"/>
      </c>
      <c r="F23" s="28">
        <f t="shared" si="3"/>
      </c>
      <c r="G23" s="29">
        <f>IF(ISNUMBER($A23),IF(RANK(E23,($B$17:$B$47,$E$17:$E$47,$H$17:$H$47,$K$17:$K$47),)&lt;=$H$7,RANK(E23,($B$17:$B$47,$E$17:$E$47,$H$17:$H$47,$K$17:$K$47),),""),"")</f>
      </c>
      <c r="H23" s="22">
        <f t="shared" si="4"/>
      </c>
      <c r="I23" s="28">
        <f t="shared" si="5"/>
      </c>
      <c r="J23" s="29">
        <f>IF(ISNUMBER($A23),IF(RANK(H23,($B$17:$B$47,$E$17:$E$47,$H$17:$H$47,$K$17:$K$47),)&lt;=$H$7,RANK(H23,($B$17:$B$47,$E$17:$E$47,$H$17:$H$47,$K$17:$K$47),),""),"")</f>
      </c>
      <c r="K23" s="22">
        <f t="shared" si="31"/>
      </c>
      <c r="L23" s="28">
        <f t="shared" si="6"/>
      </c>
      <c r="M23" s="29">
        <f>IF(ISNUMBER($A23),IF(RANK(K23,($B$17:$B$47,$E$17:$E$47,$H$17:$H$47,$K$17:$K$47),)&lt;=$H$7,RANK(K23,($B$17:$B$47,$E$17:$E$47,$H$17:$H$47,$K$17:$K$47),),""),"")</f>
      </c>
      <c r="N23" s="29"/>
      <c r="O23" s="29"/>
      <c r="Q23" s="27">
        <f t="shared" si="7"/>
      </c>
      <c r="R23" s="30">
        <f t="shared" si="8"/>
      </c>
      <c r="S23" s="27">
        <f t="shared" si="9"/>
      </c>
      <c r="T23" s="27">
        <f t="shared" si="10"/>
      </c>
      <c r="U23" s="27">
        <f t="shared" si="27"/>
        <v>0</v>
      </c>
      <c r="V23" s="27">
        <f t="shared" si="11"/>
      </c>
      <c r="W23" s="27">
        <f t="shared" si="12"/>
      </c>
      <c r="X23" s="27">
        <f t="shared" si="13"/>
      </c>
      <c r="Y23" s="27">
        <f t="shared" si="14"/>
      </c>
      <c r="Z23" s="27">
        <f t="shared" si="15"/>
      </c>
      <c r="AA23" s="27">
        <f t="shared" si="16"/>
      </c>
      <c r="AB23" s="27">
        <f t="shared" si="17"/>
      </c>
      <c r="AC23" s="27">
        <f t="shared" si="18"/>
      </c>
      <c r="AD23" s="27">
        <f>IF($W$15=1,IF(Z23=1,IF(RANK($B$13,($V23,$W23,$X23,$Y23))=1,1,""),""),IF($W$15&lt;=2,IF(Z23=1,IF(RANK($B$13,($V23,$W23,$X23,$Y23))&lt;=2,1,""),""),IF(Z23=1,IF(RANK($B$13,($V23,$W23,$X23,$Y23))&lt;=3,1,""),"")))</f>
      </c>
      <c r="AE23" s="27">
        <f>IF($W$15=1,IF(AA23=1,IF(RANK($E$13,($V23,$W23,$X23,$Y23))=1,1,""),""),IF($W$15&lt;=2,IF(AA23=1,IF(RANK($E$13,($V23,$W23,$X23,$Y23))&lt;=2,1,""),""),IF(AA23=1,IF(RANK($E$13,($V23,$W23,$X23,$Y23))&lt;=3,1,""),"")))</f>
      </c>
      <c r="AF23" s="27">
        <f>IF($W$15=1,IF(AB23=1,IF(RANK($H$13,($V23,$W23,$X23,$Y23))=1,1,""),""),IF($W$15&lt;=2,IF(AB23=1,IF(RANK($H$13,($V23,$W23,$X23,$Y23))&lt;=2,1,""),""),IF(AB23=1,IF(RANK($H$13,($V23,$W23,$X23,$Y23))&lt;=3,1,""),"")))</f>
      </c>
      <c r="AG23" s="27">
        <f>IF($W$15=1,IF(AC23=1,IF(RANK($H$13,($V23,$W23,$X23,$Y23))=1,1,""),""),IF($W$15&lt;=2,IF(AC23=1,IF(RANK($H$13,($V23,$W23,$X23,$Y23))&lt;=2,1,""),""),IF(AC23=1,IF(RANK($H$13,($V23,$W23,$X23,$Y23))&lt;=3,1,""),"")))</f>
      </c>
      <c r="AH23" s="12" t="str">
        <f>IF(AD23=1,'Nombre de voix le plus élevé'!$F$17," ")</f>
        <v> </v>
      </c>
      <c r="AI23" s="12" t="str">
        <f>IF(AE23=1,'Nombre de voix le plus élevé'!$L$17," ")</f>
        <v> </v>
      </c>
      <c r="AJ23" s="12" t="str">
        <f>IF(AF23=1,'Nombre de voix le plus élevé'!$R$17," ")</f>
        <v> </v>
      </c>
      <c r="AK23" s="12" t="str">
        <f>IF(AG23=1,'Nombre de voix le plus élevé'!$X$17," ")</f>
        <v> </v>
      </c>
      <c r="AL23" s="12">
        <f aca="true" t="shared" si="32" ref="AL23:AL47">IF(ISNUMBER(AH23),1,"")</f>
      </c>
      <c r="AM23" s="12">
        <f aca="true" t="shared" si="33" ref="AM23:AM47">IF(ISNUMBER(AI23),1,"")</f>
      </c>
      <c r="AN23" s="12">
        <f aca="true" t="shared" si="34" ref="AN23:AN47">IF(ISNUMBER(AJ23),1,"")</f>
      </c>
      <c r="AO23" s="12">
        <f t="shared" si="29"/>
      </c>
      <c r="AP23" s="12">
        <f t="shared" si="19"/>
      </c>
      <c r="AQ23" s="12">
        <f t="shared" si="20"/>
      </c>
      <c r="AR23" s="12">
        <f t="shared" si="21"/>
      </c>
      <c r="AS23" s="12">
        <f t="shared" si="22"/>
      </c>
      <c r="AT23" s="12">
        <f t="shared" si="23"/>
      </c>
      <c r="AU23" s="12">
        <f t="shared" si="24"/>
      </c>
      <c r="AV23" s="12">
        <f t="shared" si="25"/>
      </c>
      <c r="AW23" s="12">
        <f t="shared" si="30"/>
      </c>
      <c r="AX23" s="31">
        <f>IF(ISNUMBER($B23),SUM(PRODUCT($B23,1000000000000),PRODUCT($B$13,1000000),'Nombre de voix le plus élevé'!$F$17),"")</f>
      </c>
      <c r="AY23" s="31">
        <f>IF(ISNUMBER($E23),SUM(PRODUCT($E23,1000000000000),PRODUCT($E$13,1000000),'Nombre de voix le plus élevé'!$L$17),"")</f>
      </c>
      <c r="AZ23" s="31">
        <f>IF(ISNUMBER($H23),SUM(PRODUCT($H23,1000000000000),PRODUCT($H$13,1000000),'Nombre de voix le plus élevé'!$R$17),"")</f>
      </c>
      <c r="BA23" s="31">
        <f>IF(ISNUMBER($K23),SUM(PRODUCT($K23,1000000000000),PRODUCT($K$13,1000000),'Nombre de voix le plus élevé'!$S$17),"")</f>
      </c>
      <c r="BB23" s="32">
        <f>IF(ISNUMBER($A23),IF(RANK(AX23,($AX$17:$AX$47,$AY$17:$AY$47,$AZ$17:$AZ$47),)&lt;=$H$7,RANK(AX23,($AX$17:$AX$47,$AY$17:$AY$47,$AZ$17:$AZ$47),),""),"")</f>
      </c>
      <c r="BC23" s="32">
        <f>IF(ISNUMBER($A23),IF(RANK(AY23,($AX$17:$AX$47,$AY$17:$AY$47,$AZ$17:$AZ$47),)&lt;=$H$7,RANK(AY23,($AX$17:$AX$47,$AY$17:$AY$47,$AZ$17:$AZ$47),),""),"")</f>
      </c>
      <c r="BD23" s="32">
        <f>IF(ISNUMBER($A23),IF(RANK(AZ23,($AX$17:$AX$47,$AY$17:$AY$47,$AZ$17:$AZ$47),)&lt;=$H$7,RANK(AZ23,($AX$17:$AX$47,$AY$17:$AY$47,$AZ$17:$AZ$47),),""),"")</f>
      </c>
      <c r="BE23" s="32">
        <f>IF(ISNUMBER($A23),IF(RANK(BA23,($AX$17:$AX$47,$AY$17:$AY$47,$AZ$17:$AZ$47,$BA$17:$BA$47),)&lt;=$H$7,RANK(BA23,($AX$17:$AX$47,$AY$17:$AY$47,$AZ$17:$AZ$47,$BA$17:$BA$47),),""),"")</f>
      </c>
      <c r="BF23" s="12">
        <f>IF(ISNUMBER($A23),COUNTIF($BA$17:$BD53,$A23),"")</f>
      </c>
      <c r="BG23" s="12"/>
      <c r="CA23" s="4"/>
      <c r="CB23" s="4"/>
      <c r="CC23" s="4"/>
      <c r="CD23" s="4"/>
      <c r="CE23" s="4"/>
    </row>
    <row r="24" spans="1:83" ht="17.25">
      <c r="A24" s="1">
        <f t="shared" si="0"/>
      </c>
      <c r="B24" s="22">
        <f t="shared" si="26"/>
      </c>
      <c r="C24" s="28">
        <f t="shared" si="1"/>
      </c>
      <c r="D24" s="29">
        <f>IF(ISNUMBER($A24),IF(RANK(B24,($B$17:$B$47,$E$17:$E$47,$H$17:$H$47,$K$17:$K$47),)&lt;=$H$7,RANK(B24,($B$17:$B$47,$E$17:$E$47,$H$17:$H$47,$K$17:$K$47),),""),"")</f>
      </c>
      <c r="E24" s="22">
        <f t="shared" si="2"/>
      </c>
      <c r="F24" s="28">
        <f t="shared" si="3"/>
      </c>
      <c r="G24" s="29">
        <f>IF(ISNUMBER($A24),IF(RANK(E24,($B$17:$B$47,$E$17:$E$47,$H$17:$H$47,$K$17:$K$47),)&lt;=$H$7,RANK(E24,($B$17:$B$47,$E$17:$E$47,$H$17:$H$47,$K$17:$K$47),),""),"")</f>
      </c>
      <c r="H24" s="22">
        <f t="shared" si="4"/>
      </c>
      <c r="I24" s="28">
        <f t="shared" si="5"/>
      </c>
      <c r="J24" s="29">
        <f>IF(ISNUMBER($A24),IF(RANK(H24,($B$17:$B$47,$E$17:$E$47,$H$17:$H$47,$K$17:$K$47),)&lt;=$H$7,RANK(H24,($B$17:$B$47,$E$17:$E$47,$H$17:$H$47,$K$17:$K$47),),""),"")</f>
      </c>
      <c r="K24" s="22">
        <f t="shared" si="31"/>
      </c>
      <c r="L24" s="28">
        <f t="shared" si="6"/>
      </c>
      <c r="M24" s="29">
        <f>IF(ISNUMBER($A24),IF(RANK(K24,($B$17:$B$47,$E$17:$E$47,$H$17:$H$47,$K$17:$K$47),)&lt;=$H$7,RANK(K24,($B$17:$B$47,$E$17:$E$47,$H$17:$H$47,$K$17:$K$47),),""),"")</f>
      </c>
      <c r="N24" s="29"/>
      <c r="O24" s="29"/>
      <c r="Q24" s="27">
        <f t="shared" si="7"/>
      </c>
      <c r="R24" s="30">
        <f t="shared" si="8"/>
      </c>
      <c r="S24" s="27">
        <f t="shared" si="9"/>
      </c>
      <c r="T24" s="27">
        <f t="shared" si="10"/>
      </c>
      <c r="U24" s="27">
        <f t="shared" si="27"/>
        <v>0</v>
      </c>
      <c r="V24" s="27">
        <f t="shared" si="11"/>
      </c>
      <c r="W24" s="27">
        <f t="shared" si="12"/>
      </c>
      <c r="X24" s="27">
        <f t="shared" si="13"/>
      </c>
      <c r="Y24" s="27">
        <f t="shared" si="14"/>
      </c>
      <c r="Z24" s="27">
        <f t="shared" si="15"/>
      </c>
      <c r="AA24" s="27">
        <f t="shared" si="16"/>
      </c>
      <c r="AB24" s="27">
        <f t="shared" si="17"/>
      </c>
      <c r="AC24" s="27">
        <f t="shared" si="18"/>
      </c>
      <c r="AD24" s="27">
        <f>IF($W$15=1,IF(Z24=1,IF(RANK($B$13,($V24,$W24,$X24,$Y24))=1,1,""),""),IF($W$15&lt;=2,IF(Z24=1,IF(RANK($B$13,($V24,$W24,$X24,$Y24))&lt;=2,1,""),""),IF(Z24=1,IF(RANK($B$13,($V24,$W24,$X24,$Y24))&lt;=3,1,""),"")))</f>
      </c>
      <c r="AE24" s="27">
        <f>IF($W$15=1,IF(AA24=1,IF(RANK($E$13,($V24,$W24,$X24,$Y24))=1,1,""),""),IF($W$15&lt;=2,IF(AA24=1,IF(RANK($E$13,($V24,$W24,$X24,$Y24))&lt;=2,1,""),""),IF(AA24=1,IF(RANK($E$13,($V24,$W24,$X24,$Y24))&lt;=3,1,""),"")))</f>
      </c>
      <c r="AF24" s="27">
        <f>IF($W$15=1,IF(AB24=1,IF(RANK($H$13,($V24,$W24,$X24,$Y24))=1,1,""),""),IF($W$15&lt;=2,IF(AB24=1,IF(RANK($H$13,($V24,$W24,$X24,$Y24))&lt;=2,1,""),""),IF(AB24=1,IF(RANK($H$13,($V24,$W24,$X24,$Y24))&lt;=3,1,""),"")))</f>
      </c>
      <c r="AG24" s="27">
        <f>IF($W$15=1,IF(AC24=1,IF(RANK($H$13,($V24,$W24,$X24,$Y24))=1,1,""),""),IF($W$15&lt;=2,IF(AC24=1,IF(RANK($H$13,($V24,$W24,$X24,$Y24))&lt;=2,1,""),""),IF(AC24=1,IF(RANK($H$13,($V24,$W24,$X24,$Y24))&lt;=3,1,""),"")))</f>
      </c>
      <c r="AH24" s="12" t="str">
        <f>IF(AD24=1,'Nombre de voix le plus élevé'!$F$17," ")</f>
        <v> </v>
      </c>
      <c r="AI24" s="12" t="str">
        <f>IF(AE24=1,'Nombre de voix le plus élevé'!$L$17," ")</f>
        <v> </v>
      </c>
      <c r="AJ24" s="12" t="str">
        <f>IF(AF24=1,'Nombre de voix le plus élevé'!$R$17," ")</f>
        <v> </v>
      </c>
      <c r="AK24" s="12" t="str">
        <f>IF(AG24=1,'Nombre de voix le plus élevé'!$X$17," ")</f>
        <v> </v>
      </c>
      <c r="AL24" s="12">
        <f t="shared" si="32"/>
      </c>
      <c r="AM24" s="12">
        <f t="shared" si="33"/>
      </c>
      <c r="AN24" s="12">
        <f t="shared" si="34"/>
      </c>
      <c r="AO24" s="12">
        <f t="shared" si="29"/>
      </c>
      <c r="AP24" s="12">
        <f t="shared" si="19"/>
      </c>
      <c r="AQ24" s="12">
        <f t="shared" si="20"/>
      </c>
      <c r="AR24" s="12">
        <f t="shared" si="21"/>
      </c>
      <c r="AS24" s="12">
        <f t="shared" si="22"/>
      </c>
      <c r="AT24" s="12">
        <f t="shared" si="23"/>
      </c>
      <c r="AU24" s="12">
        <f t="shared" si="24"/>
      </c>
      <c r="AV24" s="12">
        <f t="shared" si="25"/>
      </c>
      <c r="AW24" s="12">
        <f t="shared" si="30"/>
      </c>
      <c r="AX24" s="31">
        <f>IF(ISNUMBER($B24),SUM(PRODUCT($B24,1000000000000),PRODUCT($B$13,1000000),'Nombre de voix le plus élevé'!$F$17),"")</f>
      </c>
      <c r="AY24" s="31">
        <f>IF(ISNUMBER($E24),SUM(PRODUCT($E24,1000000000000),PRODUCT($E$13,1000000),'Nombre de voix le plus élevé'!$L$17),"")</f>
      </c>
      <c r="AZ24" s="31">
        <f>IF(ISNUMBER($H24),SUM(PRODUCT($H24,1000000000000),PRODUCT($H$13,1000000),'Nombre de voix le plus élevé'!$R$17),"")</f>
      </c>
      <c r="BA24" s="31">
        <f>IF(ISNUMBER($K24),SUM(PRODUCT($K24,1000000000000),PRODUCT($K$13,1000000),'Nombre de voix le plus élevé'!$S$17),"")</f>
      </c>
      <c r="BB24" s="32">
        <f>IF(ISNUMBER($A24),IF(RANK(AX24,($AX$17:$AX$47,$AY$17:$AY$47,$AZ$17:$AZ$47),)&lt;=$H$7,RANK(AX24,($AX$17:$AX$47,$AY$17:$AY$47,$AZ$17:$AZ$47),),""),"")</f>
      </c>
      <c r="BC24" s="32">
        <f>IF(ISNUMBER($A24),IF(RANK(AY24,($AX$17:$AX$47,$AY$17:$AY$47,$AZ$17:$AZ$47),)&lt;=$H$7,RANK(AY24,($AX$17:$AX$47,$AY$17:$AY$47,$AZ$17:$AZ$47),),""),"")</f>
      </c>
      <c r="BD24" s="32">
        <f>IF(ISNUMBER($A24),IF(RANK(AZ24,($AX$17:$AX$47,$AY$17:$AY$47,$AZ$17:$AZ$47),)&lt;=$H$7,RANK(AZ24,($AX$17:$AX$47,$AY$17:$AY$47,$AZ$17:$AZ$47),),""),"")</f>
      </c>
      <c r="BE24" s="32">
        <f>IF(ISNUMBER($A24),IF(RANK(BA24,($AX$17:$AX$47,$AY$17:$AY$47,$AZ$17:$AZ$47,$BA$17:$BA$47),)&lt;=$H$7,RANK(BA24,($AX$17:$AX$47,$AY$17:$AY$47,$AZ$17:$AZ$47,$BA$17:$BA$47),),""),"")</f>
      </c>
      <c r="BF24" s="12">
        <f>IF(ISNUMBER($A24),COUNTIF($BA$17:$BD54,$A24),"")</f>
      </c>
      <c r="BG24" s="12"/>
      <c r="CA24" s="4"/>
      <c r="CB24" s="4"/>
      <c r="CC24" s="4"/>
      <c r="CD24" s="4"/>
      <c r="CE24" s="4"/>
    </row>
    <row r="25" spans="1:83" ht="17.25">
      <c r="A25" s="1">
        <f t="shared" si="0"/>
      </c>
      <c r="B25" s="22">
        <f t="shared" si="26"/>
      </c>
      <c r="C25" s="28">
        <f t="shared" si="1"/>
      </c>
      <c r="D25" s="29">
        <f>IF(ISNUMBER($A25),IF(RANK(B25,($B$17:$B$47,$E$17:$E$47,$H$17:$H$47,$K$17:$K$47),)&lt;=$H$7,RANK(B25,($B$17:$B$47,$E$17:$E$47,$H$17:$H$47,$K$17:$K$47),),""),"")</f>
      </c>
      <c r="E25" s="22">
        <f t="shared" si="2"/>
      </c>
      <c r="F25" s="28">
        <f t="shared" si="3"/>
      </c>
      <c r="G25" s="29">
        <f>IF(ISNUMBER($A25),IF(RANK(E25,($B$17:$B$47,$E$17:$E$47,$H$17:$H$47,$K$17:$K$47),)&lt;=$H$7,RANK(E25,($B$17:$B$47,$E$17:$E$47,$H$17:$H$47,$K$17:$K$47),),""),"")</f>
      </c>
      <c r="H25" s="22">
        <f t="shared" si="4"/>
      </c>
      <c r="I25" s="28">
        <f t="shared" si="5"/>
      </c>
      <c r="J25" s="29">
        <f>IF(ISNUMBER($A25),IF(RANK(H25,($B$17:$B$47,$E$17:$E$47,$H$17:$H$47,$K$17:$K$47),)&lt;=$H$7,RANK(H25,($B$17:$B$47,$E$17:$E$47,$H$17:$H$47,$K$17:$K$47),),""),"")</f>
      </c>
      <c r="K25" s="22">
        <f t="shared" si="31"/>
      </c>
      <c r="L25" s="28">
        <f t="shared" si="6"/>
      </c>
      <c r="M25" s="29">
        <f>IF(ISNUMBER($A25),IF(RANK(K25,($B$17:$B$47,$E$17:$E$47,$H$17:$H$47,$K$17:$K$47),)&lt;=$H$7,RANK(K25,($B$17:$B$47,$E$17:$E$47,$H$17:$H$47,$K$17:$K$47),),""),"")</f>
      </c>
      <c r="N25" s="29"/>
      <c r="O25" s="29"/>
      <c r="Q25" s="27">
        <f t="shared" si="7"/>
      </c>
      <c r="R25" s="30">
        <f t="shared" si="8"/>
      </c>
      <c r="S25" s="27">
        <f t="shared" si="9"/>
      </c>
      <c r="T25" s="27">
        <f t="shared" si="10"/>
      </c>
      <c r="U25" s="27">
        <f t="shared" si="27"/>
        <v>0</v>
      </c>
      <c r="V25" s="27">
        <f t="shared" si="11"/>
      </c>
      <c r="W25" s="27">
        <f t="shared" si="12"/>
      </c>
      <c r="X25" s="27">
        <f t="shared" si="13"/>
      </c>
      <c r="Y25" s="27">
        <f t="shared" si="14"/>
      </c>
      <c r="Z25" s="27">
        <f t="shared" si="15"/>
      </c>
      <c r="AA25" s="27">
        <f t="shared" si="16"/>
      </c>
      <c r="AB25" s="27">
        <f t="shared" si="17"/>
      </c>
      <c r="AC25" s="27">
        <f t="shared" si="18"/>
      </c>
      <c r="AD25" s="27">
        <f>IF($W$15=1,IF(Z25=1,IF(RANK($B$13,($V25,$W25,$X25,$Y25))=1,1,""),""),IF($W$15&lt;=2,IF(Z25=1,IF(RANK($B$13,($V25,$W25,$X25,$Y25))&lt;=2,1,""),""),IF(Z25=1,IF(RANK($B$13,($V25,$W25,$X25,$Y25))&lt;=3,1,""),"")))</f>
      </c>
      <c r="AE25" s="27">
        <f>IF($W$15=1,IF(AA25=1,IF(RANK($E$13,($V25,$W25,$X25,$Y25))=1,1,""),""),IF($W$15&lt;=2,IF(AA25=1,IF(RANK($E$13,($V25,$W25,$X25,$Y25))&lt;=2,1,""),""),IF(AA25=1,IF(RANK($E$13,($V25,$W25,$X25,$Y25))&lt;=3,1,""),"")))</f>
      </c>
      <c r="AF25" s="27">
        <f>IF($W$15=1,IF(AB25=1,IF(RANK($H$13,($V25,$W25,$X25,$Y25))=1,1,""),""),IF($W$15&lt;=2,IF(AB25=1,IF(RANK($H$13,($V25,$W25,$X25,$Y25))&lt;=2,1,""),""),IF(AB25=1,IF(RANK($H$13,($V25,$W25,$X25,$Y25))&lt;=3,1,""),"")))</f>
      </c>
      <c r="AG25" s="27">
        <f>IF($W$15=1,IF(AC25=1,IF(RANK($H$13,($V25,$W25,$X25,$Y25))=1,1,""),""),IF($W$15&lt;=2,IF(AC25=1,IF(RANK($H$13,($V25,$W25,$X25,$Y25))&lt;=2,1,""),""),IF(AC25=1,IF(RANK($H$13,($V25,$W25,$X25,$Y25))&lt;=3,1,""),"")))</f>
      </c>
      <c r="AH25" s="12" t="str">
        <f>IF(AD25=1,'Nombre de voix le plus élevé'!$F$17," ")</f>
        <v> </v>
      </c>
      <c r="AI25" s="12" t="str">
        <f>IF(AE25=1,'Nombre de voix le plus élevé'!$L$17," ")</f>
        <v> </v>
      </c>
      <c r="AJ25" s="12" t="str">
        <f>IF(AF25=1,'Nombre de voix le plus élevé'!$R$17," ")</f>
        <v> </v>
      </c>
      <c r="AK25" s="12" t="str">
        <f>IF(AG25=1,'Nombre de voix le plus élevé'!$X$17," ")</f>
        <v> </v>
      </c>
      <c r="AL25" s="12">
        <f t="shared" si="32"/>
      </c>
      <c r="AM25" s="12">
        <f t="shared" si="33"/>
      </c>
      <c r="AN25" s="12">
        <f t="shared" si="34"/>
      </c>
      <c r="AO25" s="12">
        <f t="shared" si="29"/>
      </c>
      <c r="AP25" s="12">
        <f t="shared" si="19"/>
      </c>
      <c r="AQ25" s="12">
        <f t="shared" si="20"/>
      </c>
      <c r="AR25" s="12">
        <f t="shared" si="21"/>
      </c>
      <c r="AS25" s="12">
        <f t="shared" si="22"/>
      </c>
      <c r="AT25" s="12">
        <f t="shared" si="23"/>
      </c>
      <c r="AU25" s="12">
        <f t="shared" si="24"/>
      </c>
      <c r="AV25" s="12">
        <f t="shared" si="25"/>
      </c>
      <c r="AW25" s="12">
        <f t="shared" si="30"/>
      </c>
      <c r="AX25" s="31">
        <f>IF(ISNUMBER($B25),SUM(PRODUCT($B25,1000000000000),PRODUCT($B$13,1000000),'Nombre de voix le plus élevé'!$F$17),"")</f>
      </c>
      <c r="AY25" s="31">
        <f>IF(ISNUMBER($E25),SUM(PRODUCT($E25,1000000000000),PRODUCT($E$13,1000000),'Nombre de voix le plus élevé'!$L$17),"")</f>
      </c>
      <c r="AZ25" s="31">
        <f>IF(ISNUMBER($H25),SUM(PRODUCT($H25,1000000000000),PRODUCT($H$13,1000000),'Nombre de voix le plus élevé'!$R$17),"")</f>
      </c>
      <c r="BA25" s="31">
        <f>IF(ISNUMBER($K25),SUM(PRODUCT($K25,1000000000000),PRODUCT($K$13,1000000),'Nombre de voix le plus élevé'!$S$17),"")</f>
      </c>
      <c r="BB25" s="32">
        <f>IF(ISNUMBER($A25),IF(RANK(AX25,($AX$17:$AX$47,$AY$17:$AY$47,$AZ$17:$AZ$47),)&lt;=$H$7,RANK(AX25,($AX$17:$AX$47,$AY$17:$AY$47,$AZ$17:$AZ$47),),""),"")</f>
      </c>
      <c r="BC25" s="32">
        <f>IF(ISNUMBER($A25),IF(RANK(AY25,($AX$17:$AX$47,$AY$17:$AY$47,$AZ$17:$AZ$47),)&lt;=$H$7,RANK(AY25,($AX$17:$AX$47,$AY$17:$AY$47,$AZ$17:$AZ$47),),""),"")</f>
      </c>
      <c r="BD25" s="32">
        <f>IF(ISNUMBER($A25),IF(RANK(AZ25,($AX$17:$AX$47,$AY$17:$AY$47,$AZ$17:$AZ$47),)&lt;=$H$7,RANK(AZ25,($AX$17:$AX$47,$AY$17:$AY$47,$AZ$17:$AZ$47),),""),"")</f>
      </c>
      <c r="BE25" s="32">
        <f>IF(ISNUMBER($A25),IF(RANK(BA25,($AX$17:$AX$47,$AY$17:$AY$47,$AZ$17:$AZ$47,$BA$17:$BA$47),)&lt;=$H$7,RANK(BA25,($AX$17:$AX$47,$AY$17:$AY$47,$AZ$17:$AZ$47,$BA$17:$BA$47),),""),"")</f>
      </c>
      <c r="BF25" s="12">
        <f>IF(ISNUMBER($A25),COUNTIF($BA$17:$BD55,$A25),"")</f>
      </c>
      <c r="BG25" s="12"/>
      <c r="CA25" s="4"/>
      <c r="CB25" s="4"/>
      <c r="CC25" s="4"/>
      <c r="CD25" s="4"/>
      <c r="CE25" s="4"/>
    </row>
    <row r="26" spans="1:83" ht="17.25">
      <c r="A26" s="1">
        <f t="shared" si="0"/>
      </c>
      <c r="B26" s="22">
        <f t="shared" si="26"/>
      </c>
      <c r="C26" s="28">
        <f t="shared" si="1"/>
      </c>
      <c r="D26" s="29">
        <f>IF(ISNUMBER($A26),IF(RANK(B26,($B$17:$B$47,$E$17:$E$47,$H$17:$H$47,$K$17:$K$47),)&lt;=$H$7,RANK(B26,($B$17:$B$47,$E$17:$E$47,$H$17:$H$47,$K$17:$K$47),),""),"")</f>
      </c>
      <c r="E26" s="22">
        <f t="shared" si="2"/>
      </c>
      <c r="F26" s="28">
        <f t="shared" si="3"/>
      </c>
      <c r="G26" s="29">
        <f>IF(ISNUMBER($A26),IF(RANK(E26,($B$17:$B$47,$E$17:$E$47,$H$17:$H$47,$K$17:$K$47),)&lt;=$H$7,RANK(E26,($B$17:$B$47,$E$17:$E$47,$H$17:$H$47,$K$17:$K$47),),""),"")</f>
      </c>
      <c r="H26" s="22">
        <f t="shared" si="4"/>
      </c>
      <c r="I26" s="28">
        <f t="shared" si="5"/>
      </c>
      <c r="J26" s="29">
        <f>IF(ISNUMBER($A26),IF(RANK(H26,($B$17:$B$47,$E$17:$E$47,$H$17:$H$47,$K$17:$K$47),)&lt;=$H$7,RANK(H26,($B$17:$B$47,$E$17:$E$47,$H$17:$H$47,$K$17:$K$47),),""),"")</f>
      </c>
      <c r="K26" s="22">
        <f t="shared" si="31"/>
      </c>
      <c r="L26" s="28">
        <f t="shared" si="6"/>
      </c>
      <c r="M26" s="29">
        <f>IF(ISNUMBER($A26),IF(RANK(K26,($B$17:$B$47,$E$17:$E$47,$H$17:$H$47,$K$17:$K$47),)&lt;=$H$7,RANK(K26,($B$17:$B$47,$E$17:$E$47,$H$17:$H$47,$K$17:$K$47),),""),"")</f>
      </c>
      <c r="N26" s="29"/>
      <c r="O26" s="29"/>
      <c r="Q26" s="27">
        <f t="shared" si="7"/>
      </c>
      <c r="R26" s="30">
        <f t="shared" si="8"/>
      </c>
      <c r="S26" s="27">
        <f t="shared" si="9"/>
      </c>
      <c r="T26" s="27">
        <f t="shared" si="10"/>
      </c>
      <c r="U26" s="27">
        <f t="shared" si="27"/>
        <v>0</v>
      </c>
      <c r="V26" s="27">
        <f t="shared" si="11"/>
      </c>
      <c r="W26" s="27">
        <f t="shared" si="12"/>
      </c>
      <c r="X26" s="27">
        <f t="shared" si="13"/>
      </c>
      <c r="Y26" s="27">
        <f t="shared" si="14"/>
      </c>
      <c r="Z26" s="27">
        <f t="shared" si="15"/>
      </c>
      <c r="AA26" s="27">
        <f t="shared" si="16"/>
      </c>
      <c r="AB26" s="27">
        <f t="shared" si="17"/>
      </c>
      <c r="AC26" s="27">
        <f t="shared" si="18"/>
      </c>
      <c r="AD26" s="27">
        <f>IF($W$15=1,IF(Z26=1,IF(RANK($B$13,($V26,$W26,$X26,$Y26))=1,1,""),""),IF($W$15&lt;=2,IF(Z26=1,IF(RANK($B$13,($V26,$W26,$X26,$Y26))&lt;=2,1,""),""),IF(Z26=1,IF(RANK($B$13,($V26,$W26,$X26,$Y26))&lt;=3,1,""),"")))</f>
      </c>
      <c r="AE26" s="27">
        <f>IF($W$15=1,IF(AA26=1,IF(RANK($E$13,($V26,$W26,$X26,$Y26))=1,1,""),""),IF($W$15&lt;=2,IF(AA26=1,IF(RANK($E$13,($V26,$W26,$X26,$Y26))&lt;=2,1,""),""),IF(AA26=1,IF(RANK($E$13,($V26,$W26,$X26,$Y26))&lt;=3,1,""),"")))</f>
      </c>
      <c r="AF26" s="27">
        <f>IF($W$15=1,IF(AB26=1,IF(RANK($H$13,($V26,$W26,$X26,$Y26))=1,1,""),""),IF($W$15&lt;=2,IF(AB26=1,IF(RANK($H$13,($V26,$W26,$X26,$Y26))&lt;=2,1,""),""),IF(AB26=1,IF(RANK($H$13,($V26,$W26,$X26,$Y26))&lt;=3,1,""),"")))</f>
      </c>
      <c r="AG26" s="27">
        <f>IF($W$15=1,IF(AC26=1,IF(RANK($H$13,($V26,$W26,$X26,$Y26))=1,1,""),""),IF($W$15&lt;=2,IF(AC26=1,IF(RANK($H$13,($V26,$W26,$X26,$Y26))&lt;=2,1,""),""),IF(AC26=1,IF(RANK($H$13,($V26,$W26,$X26,$Y26))&lt;=3,1,""),"")))</f>
      </c>
      <c r="AH26" s="12" t="str">
        <f>IF(AD26=1,'Nombre de voix le plus élevé'!$F$17," ")</f>
        <v> </v>
      </c>
      <c r="AI26" s="12" t="str">
        <f>IF(AE26=1,'Nombre de voix le plus élevé'!$L$17," ")</f>
        <v> </v>
      </c>
      <c r="AJ26" s="12" t="str">
        <f>IF(AF26=1,'Nombre de voix le plus élevé'!$R$17," ")</f>
        <v> </v>
      </c>
      <c r="AK26" s="12" t="str">
        <f>IF(AG26=1,'Nombre de voix le plus élevé'!$X$17," ")</f>
        <v> </v>
      </c>
      <c r="AL26" s="12">
        <f t="shared" si="32"/>
      </c>
      <c r="AM26" s="12">
        <f t="shared" si="33"/>
      </c>
      <c r="AN26" s="12">
        <f t="shared" si="34"/>
      </c>
      <c r="AO26" s="12">
        <f t="shared" si="29"/>
      </c>
      <c r="AP26" s="12">
        <f t="shared" si="19"/>
      </c>
      <c r="AQ26" s="12">
        <f t="shared" si="20"/>
      </c>
      <c r="AR26" s="12">
        <f t="shared" si="21"/>
      </c>
      <c r="AS26" s="12">
        <f t="shared" si="22"/>
      </c>
      <c r="AT26" s="12">
        <f t="shared" si="23"/>
      </c>
      <c r="AU26" s="12">
        <f t="shared" si="24"/>
      </c>
      <c r="AV26" s="12">
        <f t="shared" si="25"/>
      </c>
      <c r="AW26" s="12">
        <f t="shared" si="30"/>
      </c>
      <c r="AX26" s="31">
        <f>IF(ISNUMBER($B26),SUM(PRODUCT($B26,1000000000000),PRODUCT($B$13,1000000),'Nombre de voix le plus élevé'!$F$17),"")</f>
      </c>
      <c r="AY26" s="31">
        <f>IF(ISNUMBER($E26),SUM(PRODUCT($E26,1000000000000),PRODUCT($E$13,1000000),'Nombre de voix le plus élevé'!$L$17),"")</f>
      </c>
      <c r="AZ26" s="31">
        <f>IF(ISNUMBER($H26),SUM(PRODUCT($H26,1000000000000),PRODUCT($H$13,1000000),'Nombre de voix le plus élevé'!$R$17),"")</f>
      </c>
      <c r="BA26" s="31">
        <f>IF(ISNUMBER($K26),SUM(PRODUCT($K26,1000000000000),PRODUCT($K$13,1000000),'Nombre de voix le plus élevé'!$S$17),"")</f>
      </c>
      <c r="BB26" s="32">
        <f>IF(ISNUMBER($A26),IF(RANK(AX26,($AX$17:$AX$47,$AY$17:$AY$47,$AZ$17:$AZ$47),)&lt;=$H$7,RANK(AX26,($AX$17:$AX$47,$AY$17:$AY$47,$AZ$17:$AZ$47),),""),"")</f>
      </c>
      <c r="BC26" s="32">
        <f>IF(ISNUMBER($A26),IF(RANK(AY26,($AX$17:$AX$47,$AY$17:$AY$47,$AZ$17:$AZ$47),)&lt;=$H$7,RANK(AY26,($AX$17:$AX$47,$AY$17:$AY$47,$AZ$17:$AZ$47),),""),"")</f>
      </c>
      <c r="BD26" s="32">
        <f>IF(ISNUMBER($A26),IF(RANK(AZ26,($AX$17:$AX$47,$AY$17:$AY$47,$AZ$17:$AZ$47),)&lt;=$H$7,RANK(AZ26,($AX$17:$AX$47,$AY$17:$AY$47,$AZ$17:$AZ$47),),""),"")</f>
      </c>
      <c r="BE26" s="32">
        <f>IF(ISNUMBER($A26),IF(RANK(BA26,($AX$17:$AX$47,$AY$17:$AY$47,$AZ$17:$AZ$47,$BA$17:$BA$47),)&lt;=$H$7,RANK(BA26,($AX$17:$AX$47,$AY$17:$AY$47,$AZ$17:$AZ$47,$BA$17:$BA$47),),""),"")</f>
      </c>
      <c r="BF26" s="12">
        <f>IF(ISNUMBER($A26),COUNTIF($BA$17:$BD56,$A26),"")</f>
      </c>
      <c r="BG26" s="12"/>
      <c r="CA26" s="4"/>
      <c r="CB26" s="4"/>
      <c r="CC26" s="4"/>
      <c r="CD26" s="4"/>
      <c r="CE26" s="4"/>
    </row>
    <row r="27" spans="1:83" ht="17.25">
      <c r="A27" s="1">
        <f t="shared" si="0"/>
      </c>
      <c r="B27" s="22">
        <f t="shared" si="26"/>
      </c>
      <c r="C27" s="28">
        <f t="shared" si="1"/>
      </c>
      <c r="D27" s="29">
        <f>IF(ISNUMBER($A27),IF(RANK(B27,($B$17:$B$47,$E$17:$E$47,$H$17:$H$47,$K$17:$K$47),)&lt;=$H$7,RANK(B27,($B$17:$B$47,$E$17:$E$47,$H$17:$H$47,$K$17:$K$47),),""),"")</f>
      </c>
      <c r="E27" s="22">
        <f t="shared" si="2"/>
      </c>
      <c r="F27" s="28">
        <f t="shared" si="3"/>
      </c>
      <c r="G27" s="29">
        <f>IF(ISNUMBER($A27),IF(RANK(E27,($B$17:$B$47,$E$17:$E$47,$H$17:$H$47,$K$17:$K$47),)&lt;=$H$7,RANK(E27,($B$17:$B$47,$E$17:$E$47,$H$17:$H$47,$K$17:$K$47),),""),"")</f>
      </c>
      <c r="H27" s="22">
        <f t="shared" si="4"/>
      </c>
      <c r="I27" s="28">
        <f t="shared" si="5"/>
      </c>
      <c r="J27" s="29">
        <f>IF(ISNUMBER($A27),IF(RANK(H27,($B$17:$B$47,$E$17:$E$47,$H$17:$H$47,$K$17:$K$47),)&lt;=$H$7,RANK(H27,($B$17:$B$47,$E$17:$E$47,$H$17:$H$47,$K$17:$K$47),),""),"")</f>
      </c>
      <c r="K27" s="22">
        <f t="shared" si="31"/>
      </c>
      <c r="L27" s="28">
        <f t="shared" si="6"/>
      </c>
      <c r="M27" s="29">
        <f>IF(ISNUMBER($A27),IF(RANK(K27,($B$17:$B$47,$E$17:$E$47,$H$17:$H$47,$K$17:$K$47),)&lt;=$H$7,RANK(K27,($B$17:$B$47,$E$17:$E$47,$H$17:$H$47,$K$17:$K$47),),""),"")</f>
      </c>
      <c r="N27" s="29"/>
      <c r="O27" s="29"/>
      <c r="Q27" s="27">
        <f t="shared" si="7"/>
      </c>
      <c r="R27" s="30">
        <f t="shared" si="8"/>
      </c>
      <c r="S27" s="27">
        <f t="shared" si="9"/>
      </c>
      <c r="T27" s="27">
        <f t="shared" si="10"/>
      </c>
      <c r="U27" s="27">
        <f t="shared" si="27"/>
        <v>0</v>
      </c>
      <c r="V27" s="27">
        <f t="shared" si="11"/>
      </c>
      <c r="W27" s="27">
        <f t="shared" si="12"/>
      </c>
      <c r="X27" s="27">
        <f t="shared" si="13"/>
      </c>
      <c r="Y27" s="27">
        <f t="shared" si="14"/>
      </c>
      <c r="Z27" s="27">
        <f t="shared" si="15"/>
      </c>
      <c r="AA27" s="27">
        <f t="shared" si="16"/>
      </c>
      <c r="AB27" s="27">
        <f t="shared" si="17"/>
      </c>
      <c r="AC27" s="27">
        <f t="shared" si="18"/>
      </c>
      <c r="AD27" s="27">
        <f>IF($W$15=1,IF(Z27=1,IF(RANK($B$13,($V27,$W27,$X27,$Y27))=1,1,""),""),IF($W$15&lt;=2,IF(Z27=1,IF(RANK($B$13,($V27,$W27,$X27,$Y27))&lt;=2,1,""),""),IF(Z27=1,IF(RANK($B$13,($V27,$W27,$X27,$Y27))&lt;=3,1,""),"")))</f>
      </c>
      <c r="AE27" s="27">
        <f>IF($W$15=1,IF(AA27=1,IF(RANK($E$13,($V27,$W27,$X27,$Y27))=1,1,""),""),IF($W$15&lt;=2,IF(AA27=1,IF(RANK($E$13,($V27,$W27,$X27,$Y27))&lt;=2,1,""),""),IF(AA27=1,IF(RANK($E$13,($V27,$W27,$X27,$Y27))&lt;=3,1,""),"")))</f>
      </c>
      <c r="AF27" s="27">
        <f>IF($W$15=1,IF(AB27=1,IF(RANK($H$13,($V27,$W27,$X27,$Y27))=1,1,""),""),IF($W$15&lt;=2,IF(AB27=1,IF(RANK($H$13,($V27,$W27,$X27,$Y27))&lt;=2,1,""),""),IF(AB27=1,IF(RANK($H$13,($V27,$W27,$X27,$Y27))&lt;=3,1,""),"")))</f>
      </c>
      <c r="AG27" s="27">
        <f>IF($W$15=1,IF(AC27=1,IF(RANK($H$13,($V27,$W27,$X27,$Y27))=1,1,""),""),IF($W$15&lt;=2,IF(AC27=1,IF(RANK($H$13,($V27,$W27,$X27,$Y27))&lt;=2,1,""),""),IF(AC27=1,IF(RANK($H$13,($V27,$W27,$X27,$Y27))&lt;=3,1,""),"")))</f>
      </c>
      <c r="AH27" s="12" t="str">
        <f>IF(AD27=1,'Nombre de voix le plus élevé'!$F$17," ")</f>
        <v> </v>
      </c>
      <c r="AI27" s="12" t="str">
        <f>IF(AE27=1,'Nombre de voix le plus élevé'!$L$17," ")</f>
        <v> </v>
      </c>
      <c r="AJ27" s="12" t="str">
        <f>IF(AF27=1,'Nombre de voix le plus élevé'!$R$17," ")</f>
        <v> </v>
      </c>
      <c r="AK27" s="12" t="str">
        <f>IF(AG27=1,'Nombre de voix le plus élevé'!$X$17," ")</f>
        <v> </v>
      </c>
      <c r="AL27" s="12">
        <f t="shared" si="32"/>
      </c>
      <c r="AM27" s="12">
        <f t="shared" si="33"/>
      </c>
      <c r="AN27" s="12">
        <f t="shared" si="34"/>
      </c>
      <c r="AO27" s="12">
        <f t="shared" si="29"/>
      </c>
      <c r="AP27" s="12">
        <f t="shared" si="19"/>
      </c>
      <c r="AQ27" s="12">
        <f t="shared" si="20"/>
      </c>
      <c r="AR27" s="12">
        <f t="shared" si="21"/>
      </c>
      <c r="AS27" s="12">
        <f t="shared" si="22"/>
      </c>
      <c r="AT27" s="12">
        <f t="shared" si="23"/>
      </c>
      <c r="AU27" s="12">
        <f t="shared" si="24"/>
      </c>
      <c r="AV27" s="12">
        <f t="shared" si="25"/>
      </c>
      <c r="AW27" s="12">
        <f t="shared" si="30"/>
      </c>
      <c r="AX27" s="33">
        <f>IF(ISNUMBER($B27),SUM(PRODUCT($B27,1000000000000),PRODUCT($B$13,1000000),'Nombre de voix le plus élevé'!$F$17),"")</f>
      </c>
      <c r="AY27" s="31">
        <f>IF(ISNUMBER($E27),SUM(PRODUCT($E27,1000000000000),PRODUCT($E$13,1000000),'Nombre de voix le plus élevé'!$L$17),"")</f>
      </c>
      <c r="AZ27" s="31">
        <f>IF(ISNUMBER($H27),SUM(PRODUCT($H27,1000000000000),PRODUCT($H$13,1000000),'Nombre de voix le plus élevé'!$R$17),"")</f>
      </c>
      <c r="BA27" s="31">
        <f>IF(ISNUMBER($K27),SUM(PRODUCT($K27,1000000000000),PRODUCT($K$13,1000000),'Nombre de voix le plus élevé'!$S$17),"")</f>
      </c>
      <c r="BB27" s="32">
        <f>IF(ISNUMBER($A27),IF(RANK(AX27,($AX$17:$AX$47,$AY$17:$AY$47,$AZ$17:$AZ$47),)&lt;=$H$7,RANK(AX27,($AX$17:$AX$47,$AY$17:$AY$47,$AZ$17:$AZ$47),),""),"")</f>
      </c>
      <c r="BC27" s="32">
        <f>IF(ISNUMBER($A27),IF(RANK(AY27,($AX$17:$AX$47,$AY$17:$AY$47,$AZ$17:$AZ$47),)&lt;=$H$7,RANK(AY27,($AX$17:$AX$47,$AY$17:$AY$47,$AZ$17:$AZ$47),),""),"")</f>
      </c>
      <c r="BD27" s="32">
        <f>IF(ISNUMBER($A27),IF(RANK(AZ27,($AX$17:$AX$47,$AY$17:$AY$47,$AZ$17:$AZ$47),)&lt;=$H$7,RANK(AZ27,($AX$17:$AX$47,$AY$17:$AY$47,$AZ$17:$AZ$47),),""),"")</f>
      </c>
      <c r="BE27" s="32">
        <f>IF(ISNUMBER($A27),IF(RANK(BA27,($AX$17:$AX$47,$AY$17:$AY$47,$AZ$17:$AZ$47,$BA$17:$BA$47),)&lt;=$H$7,RANK(BA27,($AX$17:$AX$47,$AY$17:$AY$47,$AZ$17:$AZ$47,$BA$17:$BA$47),),""),"")</f>
      </c>
      <c r="BF27" s="12">
        <f>IF(ISNUMBER($A27),COUNTIF($BA$17:$BD57,$A27),"")</f>
      </c>
      <c r="BG27" s="12"/>
      <c r="CA27" s="4"/>
      <c r="CB27" s="4"/>
      <c r="CC27" s="4"/>
      <c r="CD27" s="4"/>
      <c r="CE27" s="4"/>
    </row>
    <row r="28" spans="1:83" ht="17.25">
      <c r="A28" s="1">
        <f t="shared" si="0"/>
      </c>
      <c r="B28" s="22">
        <f t="shared" si="26"/>
      </c>
      <c r="C28" s="28">
        <f t="shared" si="1"/>
      </c>
      <c r="D28" s="29">
        <f>IF(ISNUMBER($A28),IF(RANK(B28,($B$17:$B$47,$E$17:$E$47,$H$17:$H$47,$K$17:$K$47),)&lt;=$H$7,RANK(B28,($B$17:$B$47,$E$17:$E$47,$H$17:$H$47,$K$17:$K$47),),""),"")</f>
      </c>
      <c r="E28" s="22">
        <f t="shared" si="2"/>
      </c>
      <c r="F28" s="28">
        <f t="shared" si="3"/>
      </c>
      <c r="G28" s="29">
        <f>IF(ISNUMBER($A28),IF(RANK(E28,($B$17:$B$47,$E$17:$E$47,$H$17:$H$47,$K$17:$K$47),)&lt;=$H$7,RANK(E28,($B$17:$B$47,$E$17:$E$47,$H$17:$H$47,$K$17:$K$47),),""),"")</f>
      </c>
      <c r="H28" s="22">
        <f t="shared" si="4"/>
      </c>
      <c r="I28" s="28">
        <f t="shared" si="5"/>
      </c>
      <c r="J28" s="29">
        <f>IF(ISNUMBER($A28),IF(RANK(H28,($B$17:$B$47,$E$17:$E$47,$H$17:$H$47,$K$17:$K$47),)&lt;=$H$7,RANK(H28,($B$17:$B$47,$E$17:$E$47,$H$17:$H$47,$K$17:$K$47),),""),"")</f>
      </c>
      <c r="K28" s="22">
        <f t="shared" si="31"/>
      </c>
      <c r="L28" s="28">
        <f t="shared" si="6"/>
      </c>
      <c r="M28" s="29">
        <f>IF(ISNUMBER($A28),IF(RANK(K28,($B$17:$B$47,$E$17:$E$47,$H$17:$H$47,$K$17:$K$47),)&lt;=$H$7,RANK(K28,($B$17:$B$47,$E$17:$E$47,$H$17:$H$47,$K$17:$K$47),),""),"")</f>
      </c>
      <c r="N28" s="29"/>
      <c r="O28" s="29"/>
      <c r="Q28" s="27">
        <f t="shared" si="7"/>
      </c>
      <c r="R28" s="30">
        <f t="shared" si="8"/>
      </c>
      <c r="S28" s="27">
        <f t="shared" si="9"/>
      </c>
      <c r="T28" s="27">
        <f t="shared" si="10"/>
      </c>
      <c r="U28" s="27">
        <f t="shared" si="27"/>
        <v>0</v>
      </c>
      <c r="V28" s="27">
        <f t="shared" si="11"/>
      </c>
      <c r="W28" s="27">
        <f t="shared" si="12"/>
      </c>
      <c r="X28" s="27">
        <f t="shared" si="13"/>
      </c>
      <c r="Y28" s="27">
        <f t="shared" si="14"/>
      </c>
      <c r="Z28" s="27">
        <f t="shared" si="15"/>
      </c>
      <c r="AA28" s="27">
        <f t="shared" si="16"/>
      </c>
      <c r="AB28" s="27">
        <f t="shared" si="17"/>
      </c>
      <c r="AC28" s="27">
        <f t="shared" si="18"/>
      </c>
      <c r="AD28" s="27">
        <f>IF($W$15=1,IF(Z28=1,IF(RANK($B$13,($V28,$W28,$X28,$Y28))=1,1,""),""),IF($W$15&lt;=2,IF(Z28=1,IF(RANK($B$13,($V28,$W28,$X28,$Y28))&lt;=2,1,""),""),IF(Z28=1,IF(RANK($B$13,($V28,$W28,$X28,$Y28))&lt;=3,1,""),"")))</f>
      </c>
      <c r="AE28" s="27">
        <f>IF($W$15=1,IF(AA28=1,IF(RANK($E$13,($V28,$W28,$X28,$Y28))=1,1,""),""),IF($W$15&lt;=2,IF(AA28=1,IF(RANK($E$13,($V28,$W28,$X28,$Y28))&lt;=2,1,""),""),IF(AA28=1,IF(RANK($E$13,($V28,$W28,$X28,$Y28))&lt;=3,1,""),"")))</f>
      </c>
      <c r="AF28" s="27">
        <f>IF($W$15=1,IF(AB28=1,IF(RANK($H$13,($V28,$W28,$X28,$Y28))=1,1,""),""),IF($W$15&lt;=2,IF(AB28=1,IF(RANK($H$13,($V28,$W28,$X28,$Y28))&lt;=2,1,""),""),IF(AB28=1,IF(RANK($H$13,($V28,$W28,$X28,$Y28))&lt;=3,1,""),"")))</f>
      </c>
      <c r="AG28" s="27">
        <f>IF($W$15=1,IF(AC28=1,IF(RANK($H$13,($V28,$W28,$X28,$Y28))=1,1,""),""),IF($W$15&lt;=2,IF(AC28=1,IF(RANK($H$13,($V28,$W28,$X28,$Y28))&lt;=2,1,""),""),IF(AC28=1,IF(RANK($H$13,($V28,$W28,$X28,$Y28))&lt;=3,1,""),"")))</f>
      </c>
      <c r="AH28" s="12" t="str">
        <f>IF(AD28=1,'Nombre de voix le plus élevé'!$F$17," ")</f>
        <v> </v>
      </c>
      <c r="AI28" s="12" t="str">
        <f>IF(AE28=1,'Nombre de voix le plus élevé'!$L$17," ")</f>
        <v> </v>
      </c>
      <c r="AJ28" s="12" t="str">
        <f>IF(AF28=1,'Nombre de voix le plus élevé'!$R$17," ")</f>
        <v> </v>
      </c>
      <c r="AK28" s="12" t="str">
        <f>IF(AG28=1,'Nombre de voix le plus élevé'!$X$17," ")</f>
        <v> </v>
      </c>
      <c r="AL28" s="12">
        <f t="shared" si="32"/>
      </c>
      <c r="AM28" s="12">
        <f t="shared" si="33"/>
      </c>
      <c r="AN28" s="12">
        <f t="shared" si="34"/>
      </c>
      <c r="AO28" s="12">
        <f t="shared" si="29"/>
      </c>
      <c r="AP28" s="12">
        <f t="shared" si="19"/>
      </c>
      <c r="AQ28" s="12">
        <f t="shared" si="20"/>
      </c>
      <c r="AR28" s="12">
        <f t="shared" si="21"/>
      </c>
      <c r="AS28" s="12">
        <f t="shared" si="22"/>
      </c>
      <c r="AT28" s="12">
        <f t="shared" si="23"/>
      </c>
      <c r="AU28" s="12">
        <f t="shared" si="24"/>
      </c>
      <c r="AV28" s="12">
        <f t="shared" si="25"/>
      </c>
      <c r="AW28" s="12">
        <f t="shared" si="30"/>
      </c>
      <c r="AX28" s="33">
        <f>IF(ISNUMBER($B28),SUM(PRODUCT($B28,1000000000000),PRODUCT($B$13,1000000),'Nombre de voix le plus élevé'!$F$17),"")</f>
      </c>
      <c r="AY28" s="31">
        <f>IF(ISNUMBER($E28),SUM(PRODUCT($E28,1000000000000),PRODUCT($E$13,1000000),'Nombre de voix le plus élevé'!$L$17),"")</f>
      </c>
      <c r="AZ28" s="31">
        <f>IF(ISNUMBER($H28),SUM(PRODUCT($H28,1000000000000),PRODUCT($H$13,1000000),'Nombre de voix le plus élevé'!$R$17),"")</f>
      </c>
      <c r="BA28" s="31">
        <f>IF(ISNUMBER($K28),SUM(PRODUCT($K28,1000000000000),PRODUCT($K$13,1000000),'Nombre de voix le plus élevé'!$S$17),"")</f>
      </c>
      <c r="BB28" s="32">
        <f>IF(ISNUMBER($A28),IF(RANK(AX28,($AX$17:$AX$47,$AY$17:$AY$47,$AZ$17:$AZ$47),)&lt;=$H$7,RANK(AX28,($AX$17:$AX$47,$AY$17:$AY$47,$AZ$17:$AZ$47),),""),"")</f>
      </c>
      <c r="BC28" s="32">
        <f>IF(ISNUMBER($A28),IF(RANK(AY28,($AX$17:$AX$47,$AY$17:$AY$47,$AZ$17:$AZ$47),)&lt;=$H$7,RANK(AY28,($AX$17:$AX$47,$AY$17:$AY$47,$AZ$17:$AZ$47),),""),"")</f>
      </c>
      <c r="BD28" s="32">
        <f>IF(ISNUMBER($A28),IF(RANK(AZ28,($AX$17:$AX$47,$AY$17:$AY$47,$AZ$17:$AZ$47),)&lt;=$H$7,RANK(AZ28,($AX$17:$AX$47,$AY$17:$AY$47,$AZ$17:$AZ$47),),""),"")</f>
      </c>
      <c r="BE28" s="32">
        <f>IF(ISNUMBER($A28),IF(RANK(BA28,($AX$17:$AX$47,$AY$17:$AY$47,$AZ$17:$AZ$47,$BA$17:$BA$47),)&lt;=$H$7,RANK(BA28,($AX$17:$AX$47,$AY$17:$AY$47,$AZ$17:$AZ$47,$BA$17:$BA$47),),""),"")</f>
      </c>
      <c r="BF28" s="12">
        <f>IF(ISNUMBER($A28),COUNTIF($BA$17:$BD58,$A28),"")</f>
      </c>
      <c r="BG28" s="12"/>
      <c r="CA28" s="4"/>
      <c r="CB28" s="4"/>
      <c r="CC28" s="4"/>
      <c r="CD28" s="4"/>
      <c r="CE28" s="4"/>
    </row>
    <row r="29" spans="1:83" ht="17.25">
      <c r="A29" s="1">
        <f t="shared" si="0"/>
      </c>
      <c r="B29" s="22">
        <f t="shared" si="26"/>
      </c>
      <c r="C29" s="28">
        <f t="shared" si="1"/>
      </c>
      <c r="D29" s="29">
        <f>IF(ISNUMBER($A29),IF(RANK(B29,($B$17:$B$47,$E$17:$E$47,$H$17:$H$47,$K$17:$K$47),)&lt;=$H$7,RANK(B29,($B$17:$B$47,$E$17:$E$47,$H$17:$H$47,$K$17:$K$47),),""),"")</f>
      </c>
      <c r="E29" s="22">
        <f t="shared" si="2"/>
      </c>
      <c r="F29" s="28">
        <f t="shared" si="3"/>
      </c>
      <c r="G29" s="29">
        <f>IF(ISNUMBER($A29),IF(RANK(E29,($B$17:$B$47,$E$17:$E$47,$H$17:$H$47,$K$17:$K$47),)&lt;=$H$7,RANK(E29,($B$17:$B$47,$E$17:$E$47,$H$17:$H$47,$K$17:$K$47),),""),"")</f>
      </c>
      <c r="H29" s="22">
        <f t="shared" si="4"/>
      </c>
      <c r="I29" s="28">
        <f t="shared" si="5"/>
      </c>
      <c r="J29" s="29">
        <f>IF(ISNUMBER($A29),IF(RANK(H29,($B$17:$B$47,$E$17:$E$47,$H$17:$H$47,$K$17:$K$47),)&lt;=$H$7,RANK(H29,($B$17:$B$47,$E$17:$E$47,$H$17:$H$47,$K$17:$K$47),),""),"")</f>
      </c>
      <c r="K29" s="22">
        <f t="shared" si="31"/>
      </c>
      <c r="L29" s="28">
        <f t="shared" si="6"/>
      </c>
      <c r="M29" s="29">
        <f>IF(ISNUMBER($A29),IF(RANK(K29,($B$17:$B$47,$E$17:$E$47,$H$17:$H$47,$K$17:$K$47),)&lt;=$H$7,RANK(K29,($B$17:$B$47,$E$17:$E$47,$H$17:$H$47,$K$17:$K$47),),""),"")</f>
      </c>
      <c r="N29" s="29"/>
      <c r="O29" s="29"/>
      <c r="Q29" s="27">
        <f t="shared" si="7"/>
      </c>
      <c r="R29" s="30">
        <f t="shared" si="8"/>
      </c>
      <c r="S29" s="27">
        <f t="shared" si="9"/>
      </c>
      <c r="T29" s="27">
        <f t="shared" si="10"/>
      </c>
      <c r="U29" s="27">
        <f t="shared" si="27"/>
        <v>0</v>
      </c>
      <c r="V29" s="27">
        <f t="shared" si="11"/>
      </c>
      <c r="W29" s="27">
        <f t="shared" si="12"/>
      </c>
      <c r="X29" s="27">
        <f t="shared" si="13"/>
      </c>
      <c r="Y29" s="27">
        <f t="shared" si="14"/>
      </c>
      <c r="Z29" s="27">
        <f t="shared" si="15"/>
      </c>
      <c r="AA29" s="27">
        <f t="shared" si="16"/>
      </c>
      <c r="AB29" s="27">
        <f t="shared" si="17"/>
      </c>
      <c r="AC29" s="27">
        <f t="shared" si="18"/>
      </c>
      <c r="AD29" s="27">
        <f>IF($W$15=1,IF(Z29=1,IF(RANK($B$13,($V29,$W29,$X29,$Y29))=1,1,""),""),IF($W$15&lt;=2,IF(Z29=1,IF(RANK($B$13,($V29,$W29,$X29,$Y29))&lt;=2,1,""),""),IF(Z29=1,IF(RANK($B$13,($V29,$W29,$X29,$Y29))&lt;=3,1,""),"")))</f>
      </c>
      <c r="AE29" s="27">
        <f>IF($W$15=1,IF(AA29=1,IF(RANK($E$13,($V29,$W29,$X29,$Y29))=1,1,""),""),IF($W$15&lt;=2,IF(AA29=1,IF(RANK($E$13,($V29,$W29,$X29,$Y29))&lt;=2,1,""),""),IF(AA29=1,IF(RANK($E$13,($V29,$W29,$X29,$Y29))&lt;=3,1,""),"")))</f>
      </c>
      <c r="AF29" s="27">
        <f>IF($W$15=1,IF(AB29=1,IF(RANK($H$13,($V29,$W29,$X29,$Y29))=1,1,""),""),IF($W$15&lt;=2,IF(AB29=1,IF(RANK($H$13,($V29,$W29,$X29,$Y29))&lt;=2,1,""),""),IF(AB29=1,IF(RANK($H$13,($V29,$W29,$X29,$Y29))&lt;=3,1,""),"")))</f>
      </c>
      <c r="AG29" s="27">
        <f>IF($W$15=1,IF(AC29=1,IF(RANK($H$13,($V29,$W29,$X29,$Y29))=1,1,""),""),IF($W$15&lt;=2,IF(AC29=1,IF(RANK($H$13,($V29,$W29,$X29,$Y29))&lt;=2,1,""),""),IF(AC29=1,IF(RANK($H$13,($V29,$W29,$X29,$Y29))&lt;=3,1,""),"")))</f>
      </c>
      <c r="AH29" s="12" t="str">
        <f>IF(AD29=1,'Nombre de voix le plus élevé'!$F$17," ")</f>
        <v> </v>
      </c>
      <c r="AI29" s="12" t="str">
        <f>IF(AE29=1,'Nombre de voix le plus élevé'!$L$17," ")</f>
        <v> </v>
      </c>
      <c r="AJ29" s="12" t="str">
        <f>IF(AF29=1,'Nombre de voix le plus élevé'!$R$17," ")</f>
        <v> </v>
      </c>
      <c r="AK29" s="12" t="str">
        <f>IF(AG29=1,'Nombre de voix le plus élevé'!$X$17," ")</f>
        <v> </v>
      </c>
      <c r="AL29" s="12">
        <f t="shared" si="32"/>
      </c>
      <c r="AM29" s="12">
        <f t="shared" si="33"/>
      </c>
      <c r="AN29" s="12">
        <f t="shared" si="34"/>
      </c>
      <c r="AO29" s="12">
        <f t="shared" si="29"/>
      </c>
      <c r="AP29" s="12">
        <f t="shared" si="19"/>
      </c>
      <c r="AQ29" s="12">
        <f t="shared" si="20"/>
      </c>
      <c r="AR29" s="12">
        <f t="shared" si="21"/>
      </c>
      <c r="AS29" s="12">
        <f t="shared" si="22"/>
      </c>
      <c r="AT29" s="12">
        <f t="shared" si="23"/>
      </c>
      <c r="AU29" s="12">
        <f t="shared" si="24"/>
      </c>
      <c r="AV29" s="12">
        <f t="shared" si="25"/>
      </c>
      <c r="AW29" s="12">
        <f t="shared" si="30"/>
      </c>
      <c r="AX29" s="33">
        <f>IF(ISNUMBER($B29),SUM(PRODUCT($B29,1000000000000),PRODUCT($B$13,1000000),'Nombre de voix le plus élevé'!$F$17),"")</f>
      </c>
      <c r="AY29" s="31">
        <f>IF(ISNUMBER($E29),SUM(PRODUCT($E29,1000000000000),PRODUCT($E$13,1000000),'Nombre de voix le plus élevé'!$L$17),"")</f>
      </c>
      <c r="AZ29" s="31">
        <f>IF(ISNUMBER($H29),SUM(PRODUCT($H29,1000000000000),PRODUCT($H$13,1000000),'Nombre de voix le plus élevé'!$R$17),"")</f>
      </c>
      <c r="BA29" s="31">
        <f>IF(ISNUMBER($K29),SUM(PRODUCT($K29,1000000000000),PRODUCT($K$13,1000000),'Nombre de voix le plus élevé'!$S$17),"")</f>
      </c>
      <c r="BB29" s="32">
        <f>IF(ISNUMBER($A29),IF(RANK(AX29,($AX$17:$AX$47,$AY$17:$AY$47,$AZ$17:$AZ$47),)&lt;=$H$7,RANK(AX29,($AX$17:$AX$47,$AY$17:$AY$47,$AZ$17:$AZ$47),),""),"")</f>
      </c>
      <c r="BC29" s="32">
        <f>IF(ISNUMBER($A29),IF(RANK(AY29,($AX$17:$AX$47,$AY$17:$AY$47,$AZ$17:$AZ$47),)&lt;=$H$7,RANK(AY29,($AX$17:$AX$47,$AY$17:$AY$47,$AZ$17:$AZ$47),),""),"")</f>
      </c>
      <c r="BD29" s="32">
        <f>IF(ISNUMBER($A29),IF(RANK(AZ29,($AX$17:$AX$47,$AY$17:$AY$47,$AZ$17:$AZ$47),)&lt;=$H$7,RANK(AZ29,($AX$17:$AX$47,$AY$17:$AY$47,$AZ$17:$AZ$47),),""),"")</f>
      </c>
      <c r="BE29" s="32">
        <f>IF(ISNUMBER($A29),IF(RANK(BA29,($AX$17:$AX$47,$AY$17:$AY$47,$AZ$17:$AZ$47,$BA$17:$BA$47),)&lt;=$H$7,RANK(BA29,($AX$17:$AX$47,$AY$17:$AY$47,$AZ$17:$AZ$47,$BA$17:$BA$47),),""),"")</f>
      </c>
      <c r="BF29" s="12">
        <f>IF(ISNUMBER($A29),COUNTIF($BA$17:$BD59,$A29),"")</f>
      </c>
      <c r="BG29" s="12"/>
      <c r="CA29" s="4"/>
      <c r="CB29" s="4"/>
      <c r="CC29" s="4"/>
      <c r="CD29" s="4"/>
      <c r="CE29" s="4"/>
    </row>
    <row r="30" spans="1:83" ht="17.25">
      <c r="A30" s="1">
        <f t="shared" si="0"/>
      </c>
      <c r="B30" s="22">
        <f t="shared" si="26"/>
      </c>
      <c r="C30" s="28">
        <f t="shared" si="1"/>
      </c>
      <c r="D30" s="29">
        <f>IF(ISNUMBER($A30),IF(RANK(B30,($B$17:$B$47,$E$17:$E$47,$H$17:$H$47,$K$17:$K$47),)&lt;=$H$7,RANK(B30,($B$17:$B$47,$E$17:$E$47,$H$17:$H$47,$K$17:$K$47),),""),"")</f>
      </c>
      <c r="E30" s="22">
        <f t="shared" si="2"/>
      </c>
      <c r="F30" s="28">
        <f t="shared" si="3"/>
      </c>
      <c r="G30" s="29">
        <f>IF(ISNUMBER($A30),IF(RANK(E30,($B$17:$B$47,$E$17:$E$47,$H$17:$H$47,$K$17:$K$47),)&lt;=$H$7,RANK(E30,($B$17:$B$47,$E$17:$E$47,$H$17:$H$47,$K$17:$K$47),),""),"")</f>
      </c>
      <c r="H30" s="22">
        <f t="shared" si="4"/>
      </c>
      <c r="I30" s="28">
        <f t="shared" si="5"/>
      </c>
      <c r="J30" s="29">
        <f>IF(ISNUMBER($A30),IF(RANK(H30,($B$17:$B$47,$E$17:$E$47,$H$17:$H$47,$K$17:$K$47),)&lt;=$H$7,RANK(H30,($B$17:$B$47,$E$17:$E$47,$H$17:$H$47,$K$17:$K$47),),""),"")</f>
      </c>
      <c r="K30" s="22">
        <f t="shared" si="31"/>
      </c>
      <c r="L30" s="28">
        <f t="shared" si="6"/>
      </c>
      <c r="M30" s="29">
        <f>IF(ISNUMBER($A30),IF(RANK(K30,($B$17:$B$47,$E$17:$E$47,$H$17:$H$47,$K$17:$K$47),)&lt;=$H$7,RANK(K30,($B$17:$B$47,$E$17:$E$47,$H$17:$H$47,$K$17:$K$47),),""),"")</f>
      </c>
      <c r="N30" s="29"/>
      <c r="O30" s="29"/>
      <c r="Q30" s="27">
        <f t="shared" si="7"/>
      </c>
      <c r="R30" s="30">
        <f t="shared" si="8"/>
      </c>
      <c r="S30" s="27">
        <f t="shared" si="9"/>
      </c>
      <c r="T30" s="27">
        <f t="shared" si="10"/>
      </c>
      <c r="U30" s="27">
        <f t="shared" si="27"/>
        <v>0</v>
      </c>
      <c r="V30" s="27">
        <f t="shared" si="11"/>
      </c>
      <c r="W30" s="27">
        <f t="shared" si="12"/>
      </c>
      <c r="X30" s="27">
        <f t="shared" si="13"/>
      </c>
      <c r="Y30" s="27">
        <f t="shared" si="14"/>
      </c>
      <c r="Z30" s="27">
        <f t="shared" si="15"/>
      </c>
      <c r="AA30" s="27">
        <f t="shared" si="16"/>
      </c>
      <c r="AB30" s="27">
        <f t="shared" si="17"/>
      </c>
      <c r="AC30" s="27">
        <f t="shared" si="18"/>
      </c>
      <c r="AD30" s="27">
        <f>IF($W$15=1,IF(Z30=1,IF(RANK($B$13,($V30,$W30,$X30,$Y30))=1,1,""),""),IF($W$15&lt;=2,IF(Z30=1,IF(RANK($B$13,($V30,$W30,$X30,$Y30))&lt;=2,1,""),""),IF(Z30=1,IF(RANK($B$13,($V30,$W30,$X30,$Y30))&lt;=3,1,""),"")))</f>
      </c>
      <c r="AE30" s="27">
        <f>IF($W$15=1,IF(AA30=1,IF(RANK($E$13,($V30,$W30,$X30,$Y30))=1,1,""),""),IF($W$15&lt;=2,IF(AA30=1,IF(RANK($E$13,($V30,$W30,$X30,$Y30))&lt;=2,1,""),""),IF(AA30=1,IF(RANK($E$13,($V30,$W30,$X30,$Y30))&lt;=3,1,""),"")))</f>
      </c>
      <c r="AF30" s="27">
        <f>IF($W$15=1,IF(AB30=1,IF(RANK($H$13,($V30,$W30,$X30,$Y30))=1,1,""),""),IF($W$15&lt;=2,IF(AB30=1,IF(RANK($H$13,($V30,$W30,$X30,$Y30))&lt;=2,1,""),""),IF(AB30=1,IF(RANK($H$13,($V30,$W30,$X30,$Y30))&lt;=3,1,""),"")))</f>
      </c>
      <c r="AG30" s="27">
        <f>IF($W$15=1,IF(AC30=1,IF(RANK($H$13,($V30,$W30,$X30,$Y30))=1,1,""),""),IF($W$15&lt;=2,IF(AC30=1,IF(RANK($H$13,($V30,$W30,$X30,$Y30))&lt;=2,1,""),""),IF(AC30=1,IF(RANK($H$13,($V30,$W30,$X30,$Y30))&lt;=3,1,""),"")))</f>
      </c>
      <c r="AH30" s="12" t="str">
        <f>IF(AD30=1,'Nombre de voix le plus élevé'!$F$17," ")</f>
        <v> </v>
      </c>
      <c r="AI30" s="12" t="str">
        <f>IF(AE30=1,'Nombre de voix le plus élevé'!$L$17," ")</f>
        <v> </v>
      </c>
      <c r="AJ30" s="12" t="str">
        <f>IF(AF30=1,'Nombre de voix le plus élevé'!$R$17," ")</f>
        <v> </v>
      </c>
      <c r="AK30" s="12" t="str">
        <f>IF(AG30=1,'Nombre de voix le plus élevé'!$X$17," ")</f>
        <v> </v>
      </c>
      <c r="AL30" s="12">
        <f t="shared" si="32"/>
      </c>
      <c r="AM30" s="12">
        <f t="shared" si="33"/>
      </c>
      <c r="AN30" s="12">
        <f t="shared" si="34"/>
      </c>
      <c r="AO30" s="12">
        <f t="shared" si="29"/>
      </c>
      <c r="AP30" s="12">
        <f t="shared" si="19"/>
      </c>
      <c r="AQ30" s="12">
        <f t="shared" si="20"/>
      </c>
      <c r="AR30" s="12">
        <f t="shared" si="21"/>
      </c>
      <c r="AS30" s="12">
        <f t="shared" si="22"/>
      </c>
      <c r="AT30" s="12">
        <f t="shared" si="23"/>
      </c>
      <c r="AU30" s="12">
        <f t="shared" si="24"/>
      </c>
      <c r="AV30" s="12">
        <f t="shared" si="25"/>
      </c>
      <c r="AW30" s="12">
        <f t="shared" si="30"/>
      </c>
      <c r="AX30" s="33">
        <f>IF(ISNUMBER($B30),SUM(PRODUCT($B30,1000000000000),PRODUCT($B$13,1000000),'Nombre de voix le plus élevé'!$F$17),"")</f>
      </c>
      <c r="AY30" s="31">
        <f>IF(ISNUMBER($E30),SUM(PRODUCT($E30,1000000000000),PRODUCT($E$13,1000000),'Nombre de voix le plus élevé'!$L$17),"")</f>
      </c>
      <c r="AZ30" s="31">
        <f>IF(ISNUMBER($H30),SUM(PRODUCT($H30,1000000000000),PRODUCT($H$13,1000000),'Nombre de voix le plus élevé'!$R$17),"")</f>
      </c>
      <c r="BA30" s="31">
        <f>IF(ISNUMBER($K30),SUM(PRODUCT($K30,1000000000000),PRODUCT($K$13,1000000),'Nombre de voix le plus élevé'!$S$17),"")</f>
      </c>
      <c r="BB30" s="32">
        <f>IF(ISNUMBER($A30),IF(RANK(AX30,($AX$17:$AX$47,$AY$17:$AY$47,$AZ$17:$AZ$47),)&lt;=$H$7,RANK(AX30,($AX$17:$AX$47,$AY$17:$AY$47,$AZ$17:$AZ$47),),""),"")</f>
      </c>
      <c r="BC30" s="32">
        <f>IF(ISNUMBER($A30),IF(RANK(AY30,($AX$17:$AX$47,$AY$17:$AY$47,$AZ$17:$AZ$47),)&lt;=$H$7,RANK(AY30,($AX$17:$AX$47,$AY$17:$AY$47,$AZ$17:$AZ$47),),""),"")</f>
      </c>
      <c r="BD30" s="32">
        <f>IF(ISNUMBER($A30),IF(RANK(AZ30,($AX$17:$AX$47,$AY$17:$AY$47,$AZ$17:$AZ$47),)&lt;=$H$7,RANK(AZ30,($AX$17:$AX$47,$AY$17:$AY$47,$AZ$17:$AZ$47),),""),"")</f>
      </c>
      <c r="BE30" s="32">
        <f>IF(ISNUMBER($A30),IF(RANK(BA30,($AX$17:$AX$47,$AY$17:$AY$47,$AZ$17:$AZ$47,$BA$17:$BA$47),)&lt;=$H$7,RANK(BA30,($AX$17:$AX$47,$AY$17:$AY$47,$AZ$17:$AZ$47,$BA$17:$BA$47),),""),"")</f>
      </c>
      <c r="BF30" s="12">
        <f>IF(ISNUMBER($A30),COUNTIF($BA$17:$BD60,$A30),"")</f>
      </c>
      <c r="BG30" s="12"/>
      <c r="CA30" s="4"/>
      <c r="CB30" s="4"/>
      <c r="CC30" s="4"/>
      <c r="CD30" s="4"/>
      <c r="CE30" s="4"/>
    </row>
    <row r="31" spans="1:83" ht="17.25">
      <c r="A31" s="1">
        <f t="shared" si="0"/>
      </c>
      <c r="B31" s="22">
        <f t="shared" si="26"/>
      </c>
      <c r="C31" s="28">
        <f t="shared" si="1"/>
      </c>
      <c r="D31" s="29">
        <f>IF(ISNUMBER($A31),IF(RANK(B31,($B$17:$B$47,$E$17:$E$47,$H$17:$H$47,$K$17:$K$47),)&lt;=$H$7,RANK(B31,($B$17:$B$47,$E$17:$E$47,$H$17:$H$47,$K$17:$K$47),),""),"")</f>
      </c>
      <c r="E31" s="22">
        <f t="shared" si="2"/>
      </c>
      <c r="F31" s="28">
        <f t="shared" si="3"/>
      </c>
      <c r="G31" s="29">
        <f>IF(ISNUMBER($A31),IF(RANK(E31,($B$17:$B$47,$E$17:$E$47,$H$17:$H$47,$K$17:$K$47),)&lt;=$H$7,RANK(E31,($B$17:$B$47,$E$17:$E$47,$H$17:$H$47,$K$17:$K$47),),""),"")</f>
      </c>
      <c r="H31" s="22">
        <f t="shared" si="4"/>
      </c>
      <c r="I31" s="28">
        <f t="shared" si="5"/>
      </c>
      <c r="J31" s="29">
        <f>IF(ISNUMBER($A31),IF(RANK(H31,($B$17:$B$47,$E$17:$E$47,$H$17:$H$47,$K$17:$K$47),)&lt;=$H$7,RANK(H31,($B$17:$B$47,$E$17:$E$47,$H$17:$H$47,$K$17:$K$47),),""),"")</f>
      </c>
      <c r="K31" s="22">
        <f t="shared" si="31"/>
      </c>
      <c r="L31" s="28">
        <f t="shared" si="6"/>
      </c>
      <c r="M31" s="29">
        <f>IF(ISNUMBER($A31),IF(RANK(K31,($B$17:$B$47,$E$17:$E$47,$H$17:$H$47,$K$17:$K$47),)&lt;=$H$7,RANK(K31,($B$17:$B$47,$E$17:$E$47,$H$17:$H$47,$K$17:$K$47),),""),"")</f>
      </c>
      <c r="N31" s="29"/>
      <c r="O31" s="29"/>
      <c r="Q31" s="27">
        <f t="shared" si="7"/>
      </c>
      <c r="R31" s="30">
        <f t="shared" si="8"/>
      </c>
      <c r="S31" s="27">
        <f t="shared" si="9"/>
      </c>
      <c r="T31" s="27">
        <f t="shared" si="10"/>
      </c>
      <c r="U31" s="27">
        <f t="shared" si="27"/>
        <v>0</v>
      </c>
      <c r="V31" s="27">
        <f t="shared" si="11"/>
      </c>
      <c r="W31" s="27">
        <f t="shared" si="12"/>
      </c>
      <c r="X31" s="27">
        <f t="shared" si="13"/>
      </c>
      <c r="Y31" s="27">
        <f t="shared" si="14"/>
      </c>
      <c r="Z31" s="27">
        <f t="shared" si="15"/>
      </c>
      <c r="AA31" s="27">
        <f t="shared" si="16"/>
      </c>
      <c r="AB31" s="27">
        <f t="shared" si="17"/>
      </c>
      <c r="AC31" s="27">
        <f t="shared" si="18"/>
      </c>
      <c r="AD31" s="27">
        <f>IF($W$15=1,IF(Z31=1,IF(RANK($B$13,($V31,$W31,$X31,$Y31))=1,1,""),""),IF($W$15&lt;=2,IF(Z31=1,IF(RANK($B$13,($V31,$W31,$X31,$Y31))&lt;=2,1,""),""),IF(Z31=1,IF(RANK($B$13,($V31,$W31,$X31,$Y31))&lt;=3,1,""),"")))</f>
      </c>
      <c r="AE31" s="27">
        <f>IF($W$15=1,IF(AA31=1,IF(RANK($E$13,($V31,$W31,$X31,$Y31))=1,1,""),""),IF($W$15&lt;=2,IF(AA31=1,IF(RANK($E$13,($V31,$W31,$X31,$Y31))&lt;=2,1,""),""),IF(AA31=1,IF(RANK($E$13,($V31,$W31,$X31,$Y31))&lt;=3,1,""),"")))</f>
      </c>
      <c r="AF31" s="27">
        <f>IF($W$15=1,IF(AB31=1,IF(RANK($H$13,($V31,$W31,$X31,$Y31))=1,1,""),""),IF($W$15&lt;=2,IF(AB31=1,IF(RANK($H$13,($V31,$W31,$X31,$Y31))&lt;=2,1,""),""),IF(AB31=1,IF(RANK($H$13,($V31,$W31,$X31,$Y31))&lt;=3,1,""),"")))</f>
      </c>
      <c r="AG31" s="27">
        <f>IF($W$15=1,IF(AC31=1,IF(RANK($H$13,($V31,$W31,$X31,$Y31))=1,1,""),""),IF($W$15&lt;=2,IF(AC31=1,IF(RANK($H$13,($V31,$W31,$X31,$Y31))&lt;=2,1,""),""),IF(AC31=1,IF(RANK($H$13,($V31,$W31,$X31,$Y31))&lt;=3,1,""),"")))</f>
      </c>
      <c r="AH31" s="12" t="str">
        <f>IF(AD31=1,'Nombre de voix le plus élevé'!$F$17," ")</f>
        <v> </v>
      </c>
      <c r="AI31" s="12" t="str">
        <f>IF(AE31=1,'Nombre de voix le plus élevé'!$L$17," ")</f>
        <v> </v>
      </c>
      <c r="AJ31" s="12" t="str">
        <f>IF(AF31=1,'Nombre de voix le plus élevé'!$R$17," ")</f>
        <v> </v>
      </c>
      <c r="AK31" s="12" t="str">
        <f>IF(AG31=1,'Nombre de voix le plus élevé'!$X$17," ")</f>
        <v> </v>
      </c>
      <c r="AL31" s="12">
        <f t="shared" si="32"/>
      </c>
      <c r="AM31" s="12">
        <f t="shared" si="33"/>
      </c>
      <c r="AN31" s="12">
        <f t="shared" si="34"/>
      </c>
      <c r="AO31" s="12">
        <f t="shared" si="29"/>
      </c>
      <c r="AP31" s="12">
        <f t="shared" si="19"/>
      </c>
      <c r="AQ31" s="12">
        <f t="shared" si="20"/>
      </c>
      <c r="AR31" s="12">
        <f t="shared" si="21"/>
      </c>
      <c r="AS31" s="12">
        <f t="shared" si="22"/>
      </c>
      <c r="AT31" s="12">
        <f t="shared" si="23"/>
      </c>
      <c r="AU31" s="12">
        <f t="shared" si="24"/>
      </c>
      <c r="AV31" s="12">
        <f t="shared" si="25"/>
      </c>
      <c r="AW31" s="12">
        <f t="shared" si="30"/>
      </c>
      <c r="AX31" s="33">
        <f>IF(ISNUMBER($B31),SUM(PRODUCT($B31,1000000000000),PRODUCT($B$13,1000000),'Nombre de voix le plus élevé'!$F$17),"")</f>
      </c>
      <c r="AY31" s="31">
        <f>IF(ISNUMBER($E31),SUM(PRODUCT($E31,1000000000000),PRODUCT($E$13,1000000),'Nombre de voix le plus élevé'!$L$17),"")</f>
      </c>
      <c r="AZ31" s="31">
        <f>IF(ISNUMBER($H31),SUM(PRODUCT($H31,1000000000000),PRODUCT($H$13,1000000),'Nombre de voix le plus élevé'!$R$17),"")</f>
      </c>
      <c r="BA31" s="31">
        <f>IF(ISNUMBER($K31),SUM(PRODUCT($K31,1000000000000),PRODUCT($K$13,1000000),'Nombre de voix le plus élevé'!$S$17),"")</f>
      </c>
      <c r="BB31" s="32">
        <f>IF(ISNUMBER($A31),IF(RANK(AX31,($AX$17:$AX$47,$AY$17:$AY$47,$AZ$17:$AZ$47),)&lt;=$H$7,RANK(AX31,($AX$17:$AX$47,$AY$17:$AY$47,$AZ$17:$AZ$47),),""),"")</f>
      </c>
      <c r="BC31" s="32">
        <f>IF(ISNUMBER($A31),IF(RANK(AY31,($AX$17:$AX$47,$AY$17:$AY$47,$AZ$17:$AZ$47),)&lt;=$H$7,RANK(AY31,($AX$17:$AX$47,$AY$17:$AY$47,$AZ$17:$AZ$47),),""),"")</f>
      </c>
      <c r="BD31" s="32">
        <f>IF(ISNUMBER($A31),IF(RANK(AZ31,($AX$17:$AX$47,$AY$17:$AY$47,$AZ$17:$AZ$47),)&lt;=$H$7,RANK(AZ31,($AX$17:$AX$47,$AY$17:$AY$47,$AZ$17:$AZ$47),),""),"")</f>
      </c>
      <c r="BE31" s="32">
        <f>IF(ISNUMBER($A31),IF(RANK(BA31,($AX$17:$AX$47,$AY$17:$AY$47,$AZ$17:$AZ$47,$BA$17:$BA$47),)&lt;=$H$7,RANK(BA31,($AX$17:$AX$47,$AY$17:$AY$47,$AZ$17:$AZ$47,$BA$17:$BA$47),),""),"")</f>
      </c>
      <c r="BF31" s="12">
        <f>IF(ISNUMBER($A31),COUNTIF($BA$17:$BD61,$A31),"")</f>
      </c>
      <c r="BG31" s="12"/>
      <c r="CA31" s="4"/>
      <c r="CB31" s="4"/>
      <c r="CC31" s="4"/>
      <c r="CD31" s="4"/>
      <c r="CE31" s="4"/>
    </row>
    <row r="32" spans="1:83" ht="17.25">
      <c r="A32" s="1">
        <f t="shared" si="0"/>
      </c>
      <c r="B32" s="22">
        <f t="shared" si="26"/>
      </c>
      <c r="C32" s="28">
        <f t="shared" si="1"/>
      </c>
      <c r="D32" s="29">
        <f>IF(ISNUMBER($A32),IF(RANK(B32,($B$17:$B$47,$E$17:$E$47,$H$17:$H$47,$K$17:$K$47),)&lt;=$H$7,RANK(B32,($B$17:$B$47,$E$17:$E$47,$H$17:$H$47,$K$17:$K$47),),""),"")</f>
      </c>
      <c r="E32" s="22">
        <f t="shared" si="2"/>
      </c>
      <c r="F32" s="28">
        <f t="shared" si="3"/>
      </c>
      <c r="G32" s="29">
        <f>IF(ISNUMBER($A32),IF(RANK(E32,($B$17:$B$47,$E$17:$E$47,$H$17:$H$47,$K$17:$K$47),)&lt;=$H$7,RANK(E32,($B$17:$B$47,$E$17:$E$47,$H$17:$H$47,$K$17:$K$47),),""),"")</f>
      </c>
      <c r="H32" s="22">
        <f t="shared" si="4"/>
      </c>
      <c r="I32" s="28">
        <f t="shared" si="5"/>
      </c>
      <c r="J32" s="29">
        <f>IF(ISNUMBER($A32),IF(RANK(H32,($B$17:$B$47,$E$17:$E$47,$H$17:$H$47,$K$17:$K$47),)&lt;=$H$7,RANK(H32,($B$17:$B$47,$E$17:$E$47,$H$17:$H$47,$K$17:$K$47),),""),"")</f>
      </c>
      <c r="K32" s="22">
        <f t="shared" si="31"/>
      </c>
      <c r="L32" s="28">
        <f t="shared" si="6"/>
      </c>
      <c r="M32" s="29">
        <f>IF(ISNUMBER($A32),IF(RANK(K32,($B$17:$B$47,$E$17:$E$47,$H$17:$H$47,$K$17:$K$47),)&lt;=$H$7,RANK(K32,($B$17:$B$47,$E$17:$E$47,$H$17:$H$47,$K$17:$K$47),),""),"")</f>
      </c>
      <c r="N32" s="29"/>
      <c r="O32" s="29"/>
      <c r="Q32" s="27">
        <f t="shared" si="7"/>
      </c>
      <c r="R32" s="30">
        <f t="shared" si="8"/>
      </c>
      <c r="S32" s="27">
        <f t="shared" si="9"/>
      </c>
      <c r="T32" s="27">
        <f t="shared" si="10"/>
      </c>
      <c r="U32" s="27">
        <f t="shared" si="27"/>
        <v>0</v>
      </c>
      <c r="V32" s="27">
        <f t="shared" si="11"/>
      </c>
      <c r="W32" s="27">
        <f t="shared" si="12"/>
      </c>
      <c r="X32" s="27">
        <f t="shared" si="13"/>
      </c>
      <c r="Y32" s="27">
        <f t="shared" si="14"/>
      </c>
      <c r="Z32" s="27">
        <f t="shared" si="15"/>
      </c>
      <c r="AA32" s="27">
        <f t="shared" si="16"/>
      </c>
      <c r="AB32" s="27">
        <f t="shared" si="17"/>
      </c>
      <c r="AC32" s="27">
        <f t="shared" si="18"/>
      </c>
      <c r="AD32" s="27">
        <f>IF($W$15=1,IF(Z32=1,IF(RANK($B$13,($V32,$W32,$X32,$Y32))=1,1,""),""),IF($W$15&lt;=2,IF(Z32=1,IF(RANK($B$13,($V32,$W32,$X32,$Y32))&lt;=2,1,""),""),IF(Z32=1,IF(RANK($B$13,($V32,$W32,$X32,$Y32))&lt;=3,1,""),"")))</f>
      </c>
      <c r="AE32" s="27">
        <f>IF($W$15=1,IF(AA32=1,IF(RANK($E$13,($V32,$W32,$X32,$Y32))=1,1,""),""),IF($W$15&lt;=2,IF(AA32=1,IF(RANK($E$13,($V32,$W32,$X32,$Y32))&lt;=2,1,""),""),IF(AA32=1,IF(RANK($E$13,($V32,$W32,$X32,$Y32))&lt;=3,1,""),"")))</f>
      </c>
      <c r="AF32" s="27">
        <f>IF($W$15=1,IF(AB32=1,IF(RANK($H$13,($V32,$W32,$X32,$Y32))=1,1,""),""),IF($W$15&lt;=2,IF(AB32=1,IF(RANK($H$13,($V32,$W32,$X32,$Y32))&lt;=2,1,""),""),IF(AB32=1,IF(RANK($H$13,($V32,$W32,$X32,$Y32))&lt;=3,1,""),"")))</f>
      </c>
      <c r="AG32" s="27">
        <f>IF($W$15=1,IF(AC32=1,IF(RANK($H$13,($V32,$W32,$X32,$Y32))=1,1,""),""),IF($W$15&lt;=2,IF(AC32=1,IF(RANK($H$13,($V32,$W32,$X32,$Y32))&lt;=2,1,""),""),IF(AC32=1,IF(RANK($H$13,($V32,$W32,$X32,$Y32))&lt;=3,1,""),"")))</f>
      </c>
      <c r="AH32" s="12" t="str">
        <f>IF(AD32=1,'Nombre de voix le plus élevé'!$F$17," ")</f>
        <v> </v>
      </c>
      <c r="AI32" s="12" t="str">
        <f>IF(AE32=1,'Nombre de voix le plus élevé'!$L$17," ")</f>
        <v> </v>
      </c>
      <c r="AJ32" s="12" t="str">
        <f>IF(AF32=1,'Nombre de voix le plus élevé'!$R$17," ")</f>
        <v> </v>
      </c>
      <c r="AK32" s="12" t="str">
        <f>IF(AG32=1,'Nombre de voix le plus élevé'!$X$17," ")</f>
        <v> </v>
      </c>
      <c r="AL32" s="12">
        <f t="shared" si="32"/>
      </c>
      <c r="AM32" s="12">
        <f t="shared" si="33"/>
      </c>
      <c r="AN32" s="12">
        <f t="shared" si="34"/>
      </c>
      <c r="AO32" s="12">
        <f t="shared" si="29"/>
      </c>
      <c r="AP32" s="12">
        <f t="shared" si="19"/>
      </c>
      <c r="AQ32" s="12">
        <f t="shared" si="20"/>
      </c>
      <c r="AR32" s="12">
        <f t="shared" si="21"/>
      </c>
      <c r="AS32" s="12">
        <f t="shared" si="22"/>
      </c>
      <c r="AT32" s="12">
        <f t="shared" si="23"/>
      </c>
      <c r="AU32" s="12">
        <f t="shared" si="24"/>
      </c>
      <c r="AV32" s="12">
        <f t="shared" si="25"/>
      </c>
      <c r="AW32" s="12">
        <f t="shared" si="30"/>
      </c>
      <c r="AX32" s="33">
        <f>IF(ISNUMBER($B32),SUM(PRODUCT($B32,1000000000000),PRODUCT($B$13,1000000),'Nombre de voix le plus élevé'!$F$17),"")</f>
      </c>
      <c r="AY32" s="31">
        <f>IF(ISNUMBER($E32),SUM(PRODUCT($E32,1000000000000),PRODUCT($E$13,1000000),'Nombre de voix le plus élevé'!$L$17),"")</f>
      </c>
      <c r="AZ32" s="31">
        <f>IF(ISNUMBER($H32),SUM(PRODUCT($H32,1000000000000),PRODUCT($H$13,1000000),'Nombre de voix le plus élevé'!$R$17),"")</f>
      </c>
      <c r="BA32" s="31">
        <f>IF(ISNUMBER($K32),SUM(PRODUCT($K32,1000000000000),PRODUCT($K$13,1000000),'Nombre de voix le plus élevé'!$S$17),"")</f>
      </c>
      <c r="BB32" s="32">
        <f>IF(ISNUMBER($A32),IF(RANK(AX32,($AX$17:$AX$47,$AY$17:$AY$47,$AZ$17:$AZ$47),)&lt;=$H$7,RANK(AX32,($AX$17:$AX$47,$AY$17:$AY$47,$AZ$17:$AZ$47),),""),"")</f>
      </c>
      <c r="BC32" s="32">
        <f>IF(ISNUMBER($A32),IF(RANK(AY32,($AX$17:$AX$47,$AY$17:$AY$47,$AZ$17:$AZ$47),)&lt;=$H$7,RANK(AY32,($AX$17:$AX$47,$AY$17:$AY$47,$AZ$17:$AZ$47),),""),"")</f>
      </c>
      <c r="BD32" s="32">
        <f>IF(ISNUMBER($A32),IF(RANK(AZ32,($AX$17:$AX$47,$AY$17:$AY$47,$AZ$17:$AZ$47),)&lt;=$H$7,RANK(AZ32,($AX$17:$AX$47,$AY$17:$AY$47,$AZ$17:$AZ$47),),""),"")</f>
      </c>
      <c r="BE32" s="32">
        <f>IF(ISNUMBER($A32),IF(RANK(BA32,($AX$17:$AX$47,$AY$17:$AY$47,$AZ$17:$AZ$47,$BA$17:$BA$47),)&lt;=$H$7,RANK(BA32,($AX$17:$AX$47,$AY$17:$AY$47,$AZ$17:$AZ$47,$BA$17:$BA$47),),""),"")</f>
      </c>
      <c r="BF32" s="12">
        <f>IF(ISNUMBER($A32),COUNTIF($BA$17:$BD62,$A32),"")</f>
      </c>
      <c r="BG32" s="12"/>
      <c r="CA32" s="4"/>
      <c r="CB32" s="4"/>
      <c r="CC32" s="4"/>
      <c r="CD32" s="4"/>
      <c r="CE32" s="4"/>
    </row>
    <row r="33" spans="1:83" ht="17.25">
      <c r="A33" s="1">
        <f t="shared" si="0"/>
      </c>
      <c r="B33" s="22">
        <f t="shared" si="26"/>
      </c>
      <c r="C33" s="28">
        <f t="shared" si="1"/>
      </c>
      <c r="D33" s="29">
        <f>IF(ISNUMBER($A33),IF(RANK(B33,($B$17:$B$47,$E$17:$E$47,$H$17:$H$47,$K$17:$K$47),)&lt;=$H$7,RANK(B33,($B$17:$B$47,$E$17:$E$47,$H$17:$H$47,$K$17:$K$47),),""),"")</f>
      </c>
      <c r="E33" s="22">
        <f t="shared" si="2"/>
      </c>
      <c r="F33" s="28">
        <f t="shared" si="3"/>
      </c>
      <c r="G33" s="29">
        <f>IF(ISNUMBER($A33),IF(RANK(E33,($B$17:$B$47,$E$17:$E$47,$H$17:$H$47,$K$17:$K$47),)&lt;=$H$7,RANK(E33,($B$17:$B$47,$E$17:$E$47,$H$17:$H$47,$K$17:$K$47),),""),"")</f>
      </c>
      <c r="H33" s="22">
        <f t="shared" si="4"/>
      </c>
      <c r="I33" s="28">
        <f t="shared" si="5"/>
      </c>
      <c r="J33" s="29">
        <f>IF(ISNUMBER($A33),IF(RANK(H33,($B$17:$B$47,$E$17:$E$47,$H$17:$H$47,$K$17:$K$47),)&lt;=$H$7,RANK(H33,($B$17:$B$47,$E$17:$E$47,$H$17:$H$47,$K$17:$K$47),),""),"")</f>
      </c>
      <c r="K33" s="22">
        <f t="shared" si="31"/>
      </c>
      <c r="L33" s="28">
        <f t="shared" si="6"/>
      </c>
      <c r="M33" s="29">
        <f>IF(ISNUMBER($A33),IF(RANK(K33,($B$17:$B$47,$E$17:$E$47,$H$17:$H$47,$K$17:$K$47),)&lt;=$H$7,RANK(K33,($B$17:$B$47,$E$17:$E$47,$H$17:$H$47,$K$17:$K$47),),""),"")</f>
      </c>
      <c r="N33" s="29"/>
      <c r="O33" s="29"/>
      <c r="Q33" s="27">
        <f t="shared" si="7"/>
      </c>
      <c r="R33" s="30">
        <f t="shared" si="8"/>
      </c>
      <c r="S33" s="27">
        <f t="shared" si="9"/>
      </c>
      <c r="T33" s="27">
        <f t="shared" si="10"/>
      </c>
      <c r="U33" s="27">
        <f t="shared" si="27"/>
        <v>0</v>
      </c>
      <c r="V33" s="27">
        <f t="shared" si="11"/>
      </c>
      <c r="W33" s="27">
        <f t="shared" si="12"/>
      </c>
      <c r="X33" s="27">
        <f t="shared" si="13"/>
      </c>
      <c r="Y33" s="27">
        <f t="shared" si="14"/>
      </c>
      <c r="Z33" s="27">
        <f t="shared" si="15"/>
      </c>
      <c r="AA33" s="27">
        <f t="shared" si="16"/>
      </c>
      <c r="AB33" s="27">
        <f t="shared" si="17"/>
      </c>
      <c r="AC33" s="27">
        <f t="shared" si="18"/>
      </c>
      <c r="AD33" s="27">
        <f>IF($W$15=1,IF(Z33=1,IF(RANK($B$13,($V33,$W33,$X33,$Y33))=1,1,""),""),IF($W$15&lt;=2,IF(Z33=1,IF(RANK($B$13,($V33,$W33,$X33,$Y33))&lt;=2,1,""),""),IF(Z33=1,IF(RANK($B$13,($V33,$W33,$X33,$Y33))&lt;=3,1,""),"")))</f>
      </c>
      <c r="AE33" s="27">
        <f>IF($W$15=1,IF(AA33=1,IF(RANK($E$13,($V33,$W33,$X33,$Y33))=1,1,""),""),IF($W$15&lt;=2,IF(AA33=1,IF(RANK($E$13,($V33,$W33,$X33,$Y33))&lt;=2,1,""),""),IF(AA33=1,IF(RANK($E$13,($V33,$W33,$X33,$Y33))&lt;=3,1,""),"")))</f>
      </c>
      <c r="AF33" s="27">
        <f>IF($W$15=1,IF(AB33=1,IF(RANK($H$13,($V33,$W33,$X33,$Y33))=1,1,""),""),IF($W$15&lt;=2,IF(AB33=1,IF(RANK($H$13,($V33,$W33,$X33,$Y33))&lt;=2,1,""),""),IF(AB33=1,IF(RANK($H$13,($V33,$W33,$X33,$Y33))&lt;=3,1,""),"")))</f>
      </c>
      <c r="AG33" s="27">
        <f>IF($W$15=1,IF(AC33=1,IF(RANK($H$13,($V33,$W33,$X33,$Y33))=1,1,""),""),IF($W$15&lt;=2,IF(AC33=1,IF(RANK($H$13,($V33,$W33,$X33,$Y33))&lt;=2,1,""),""),IF(AC33=1,IF(RANK($H$13,($V33,$W33,$X33,$Y33))&lt;=3,1,""),"")))</f>
      </c>
      <c r="AH33" s="12" t="str">
        <f>IF(AD33=1,'Nombre de voix le plus élevé'!$F$17," ")</f>
        <v> </v>
      </c>
      <c r="AI33" s="12" t="str">
        <f>IF(AE33=1,'Nombre de voix le plus élevé'!$L$17," ")</f>
        <v> </v>
      </c>
      <c r="AJ33" s="12" t="str">
        <f>IF(AF33=1,'Nombre de voix le plus élevé'!$R$17," ")</f>
        <v> </v>
      </c>
      <c r="AK33" s="12" t="str">
        <f>IF(AG33=1,'Nombre de voix le plus élevé'!$X$17," ")</f>
        <v> </v>
      </c>
      <c r="AL33" s="12">
        <f t="shared" si="32"/>
      </c>
      <c r="AM33" s="12">
        <f t="shared" si="33"/>
      </c>
      <c r="AN33" s="12">
        <f t="shared" si="34"/>
      </c>
      <c r="AO33" s="12">
        <f t="shared" si="29"/>
      </c>
      <c r="AP33" s="12">
        <f t="shared" si="19"/>
      </c>
      <c r="AQ33" s="12">
        <f t="shared" si="20"/>
      </c>
      <c r="AR33" s="12">
        <f t="shared" si="21"/>
      </c>
      <c r="AS33" s="12">
        <f t="shared" si="22"/>
      </c>
      <c r="AT33" s="12">
        <f t="shared" si="23"/>
      </c>
      <c r="AU33" s="12">
        <f t="shared" si="24"/>
      </c>
      <c r="AV33" s="12">
        <f t="shared" si="25"/>
      </c>
      <c r="AW33" s="12">
        <f t="shared" si="30"/>
      </c>
      <c r="AX33" s="33">
        <f>IF(ISNUMBER($B33),SUM(PRODUCT($B33,1000000000000),PRODUCT($B$13,1000000),'Nombre de voix le plus élevé'!$F$17),"")</f>
      </c>
      <c r="AY33" s="31">
        <f>IF(ISNUMBER($E33),SUM(PRODUCT($E33,1000000000000),PRODUCT($E$13,1000000),'Nombre de voix le plus élevé'!$L$17),"")</f>
      </c>
      <c r="AZ33" s="31">
        <f>IF(ISNUMBER($H33),SUM(PRODUCT($H33,1000000000000),PRODUCT($H$13,1000000),'Nombre de voix le plus élevé'!$R$17),"")</f>
      </c>
      <c r="BA33" s="31">
        <f>IF(ISNUMBER($K33),SUM(PRODUCT($K33,1000000000000),PRODUCT($K$13,1000000),'Nombre de voix le plus élevé'!$S$17),"")</f>
      </c>
      <c r="BB33" s="32">
        <f>IF(ISNUMBER($A33),IF(RANK(AX33,($AX$17:$AX$47,$AY$17:$AY$47,$AZ$17:$AZ$47),)&lt;=$H$7,RANK(AX33,($AX$17:$AX$47,$AY$17:$AY$47,$AZ$17:$AZ$47),),""),"")</f>
      </c>
      <c r="BC33" s="32">
        <f>IF(ISNUMBER($A33),IF(RANK(AY33,($AX$17:$AX$47,$AY$17:$AY$47,$AZ$17:$AZ$47),)&lt;=$H$7,RANK(AY33,($AX$17:$AX$47,$AY$17:$AY$47,$AZ$17:$AZ$47),),""),"")</f>
      </c>
      <c r="BD33" s="32">
        <f>IF(ISNUMBER($A33),IF(RANK(AZ33,($AX$17:$AX$47,$AY$17:$AY$47,$AZ$17:$AZ$47),)&lt;=$H$7,RANK(AZ33,($AX$17:$AX$47,$AY$17:$AY$47,$AZ$17:$AZ$47),),""),"")</f>
      </c>
      <c r="BE33" s="32">
        <f>IF(ISNUMBER($A33),IF(RANK(BA33,($AX$17:$AX$47,$AY$17:$AY$47,$AZ$17:$AZ$47,$BA$17:$BA$47),)&lt;=$H$7,RANK(BA33,($AX$17:$AX$47,$AY$17:$AY$47,$AZ$17:$AZ$47,$BA$17:$BA$47),),""),"")</f>
      </c>
      <c r="BF33" s="12">
        <f>IF(ISNUMBER($A33),COUNTIF($BA$17:$BD63,$A33),"")</f>
      </c>
      <c r="BG33" s="12"/>
      <c r="CA33" s="4"/>
      <c r="CB33" s="4"/>
      <c r="CC33" s="4"/>
      <c r="CD33" s="4"/>
      <c r="CE33" s="4"/>
    </row>
    <row r="34" spans="1:83" ht="17.25">
      <c r="A34" s="1">
        <f t="shared" si="0"/>
      </c>
      <c r="B34" s="22">
        <f t="shared" si="26"/>
      </c>
      <c r="C34" s="28">
        <f t="shared" si="1"/>
      </c>
      <c r="D34" s="29">
        <f>IF(ISNUMBER($A34),IF(RANK(B34,($B$17:$B$47,$E$17:$E$47,$H$17:$H$47,$K$17:$K$47),)&lt;=$H$7,RANK(B34,($B$17:$B$47,$E$17:$E$47,$H$17:$H$47,$K$17:$K$47),),""),"")</f>
      </c>
      <c r="E34" s="22">
        <f t="shared" si="2"/>
      </c>
      <c r="F34" s="28">
        <f t="shared" si="3"/>
      </c>
      <c r="G34" s="29">
        <f>IF(ISNUMBER($A34),IF(RANK(E34,($B$17:$B$47,$E$17:$E$47,$H$17:$H$47,$K$17:$K$47),)&lt;=$H$7,RANK(E34,($B$17:$B$47,$E$17:$E$47,$H$17:$H$47,$K$17:$K$47),),""),"")</f>
      </c>
      <c r="H34" s="22">
        <f t="shared" si="4"/>
      </c>
      <c r="I34" s="28">
        <f t="shared" si="5"/>
      </c>
      <c r="J34" s="29">
        <f>IF(ISNUMBER($A34),IF(RANK(H34,($B$17:$B$47,$E$17:$E$47,$H$17:$H$47,$K$17:$K$47),)&lt;=$H$7,RANK(H34,($B$17:$B$47,$E$17:$E$47,$H$17:$H$47,$K$17:$K$47),),""),"")</f>
      </c>
      <c r="K34" s="22">
        <f t="shared" si="31"/>
      </c>
      <c r="L34" s="28">
        <f t="shared" si="6"/>
      </c>
      <c r="M34" s="29">
        <f>IF(ISNUMBER($A34),IF(RANK(K34,($B$17:$B$47,$E$17:$E$47,$H$17:$H$47,$K$17:$K$47),)&lt;=$H$7,RANK(K34,($B$17:$B$47,$E$17:$E$47,$H$17:$H$47,$K$17:$K$47),),""),"")</f>
      </c>
      <c r="N34" s="29"/>
      <c r="O34" s="29"/>
      <c r="Q34" s="27">
        <f t="shared" si="7"/>
      </c>
      <c r="R34" s="30">
        <f t="shared" si="8"/>
      </c>
      <c r="S34" s="27">
        <f t="shared" si="9"/>
      </c>
      <c r="T34" s="27">
        <f t="shared" si="10"/>
      </c>
      <c r="U34" s="27">
        <f t="shared" si="27"/>
        <v>0</v>
      </c>
      <c r="V34" s="27">
        <f t="shared" si="11"/>
      </c>
      <c r="W34" s="27">
        <f t="shared" si="12"/>
      </c>
      <c r="X34" s="27">
        <f t="shared" si="13"/>
      </c>
      <c r="Y34" s="27">
        <f t="shared" si="14"/>
      </c>
      <c r="Z34" s="27">
        <f t="shared" si="15"/>
      </c>
      <c r="AA34" s="27">
        <f t="shared" si="16"/>
      </c>
      <c r="AB34" s="27">
        <f t="shared" si="17"/>
      </c>
      <c r="AC34" s="27">
        <f t="shared" si="18"/>
      </c>
      <c r="AD34" s="27">
        <f>IF($W$15=1,IF(Z34=1,IF(RANK($B$13,($V34,$W34,$X34,$Y34))=1,1,""),""),IF($W$15&lt;=2,IF(Z34=1,IF(RANK($B$13,($V34,$W34,$X34,$Y34))&lt;=2,1,""),""),IF(Z34=1,IF(RANK($B$13,($V34,$W34,$X34,$Y34))&lt;=3,1,""),"")))</f>
      </c>
      <c r="AE34" s="27">
        <f>IF($W$15=1,IF(AA34=1,IF(RANK($E$13,($V34,$W34,$X34,$Y34))=1,1,""),""),IF($W$15&lt;=2,IF(AA34=1,IF(RANK($E$13,($V34,$W34,$X34,$Y34))&lt;=2,1,""),""),IF(AA34=1,IF(RANK($E$13,($V34,$W34,$X34,$Y34))&lt;=3,1,""),"")))</f>
      </c>
      <c r="AF34" s="27">
        <f>IF($W$15=1,IF(AB34=1,IF(RANK($H$13,($V34,$W34,$X34,$Y34))=1,1,""),""),IF($W$15&lt;=2,IF(AB34=1,IF(RANK($H$13,($V34,$W34,$X34,$Y34))&lt;=2,1,""),""),IF(AB34=1,IF(RANK($H$13,($V34,$W34,$X34,$Y34))&lt;=3,1,""),"")))</f>
      </c>
      <c r="AG34" s="27">
        <f>IF($W$15=1,IF(AC34=1,IF(RANK($H$13,($V34,$W34,$X34,$Y34))=1,1,""),""),IF($W$15&lt;=2,IF(AC34=1,IF(RANK($H$13,($V34,$W34,$X34,$Y34))&lt;=2,1,""),""),IF(AC34=1,IF(RANK($H$13,($V34,$W34,$X34,$Y34))&lt;=3,1,""),"")))</f>
      </c>
      <c r="AH34" s="12" t="str">
        <f>IF(AD34=1,'Nombre de voix le plus élevé'!$F$17," ")</f>
        <v> </v>
      </c>
      <c r="AI34" s="12" t="str">
        <f>IF(AE34=1,'Nombre de voix le plus élevé'!$L$17," ")</f>
        <v> </v>
      </c>
      <c r="AJ34" s="12" t="str">
        <f>IF(AF34=1,'Nombre de voix le plus élevé'!$R$17," ")</f>
        <v> </v>
      </c>
      <c r="AK34" s="12" t="str">
        <f>IF(AG34=1,'Nombre de voix le plus élevé'!$X$17," ")</f>
        <v> </v>
      </c>
      <c r="AL34" s="12">
        <f t="shared" si="32"/>
      </c>
      <c r="AM34" s="12">
        <f t="shared" si="33"/>
      </c>
      <c r="AN34" s="12">
        <f t="shared" si="34"/>
      </c>
      <c r="AO34" s="12">
        <f t="shared" si="29"/>
      </c>
      <c r="AP34" s="12">
        <f t="shared" si="19"/>
      </c>
      <c r="AQ34" s="12">
        <f t="shared" si="20"/>
      </c>
      <c r="AR34" s="12">
        <f t="shared" si="21"/>
      </c>
      <c r="AS34" s="12">
        <f t="shared" si="22"/>
      </c>
      <c r="AT34" s="12">
        <f t="shared" si="23"/>
      </c>
      <c r="AU34" s="12">
        <f t="shared" si="24"/>
      </c>
      <c r="AV34" s="12">
        <f t="shared" si="25"/>
      </c>
      <c r="AW34" s="12">
        <f t="shared" si="30"/>
      </c>
      <c r="AX34" s="33">
        <f>IF(ISNUMBER($B34),SUM(PRODUCT($B34,1000000000000),PRODUCT($B$13,1000000),'Nombre de voix le plus élevé'!$F$17),"")</f>
      </c>
      <c r="AY34" s="31">
        <f>IF(ISNUMBER($E34),SUM(PRODUCT($E34,1000000000000),PRODUCT($E$13,1000000),'Nombre de voix le plus élevé'!$L$17),"")</f>
      </c>
      <c r="AZ34" s="31">
        <f>IF(ISNUMBER($H34),SUM(PRODUCT($H34,1000000000000),PRODUCT($H$13,1000000),'Nombre de voix le plus élevé'!$R$17),"")</f>
      </c>
      <c r="BA34" s="31">
        <f>IF(ISNUMBER($K34),SUM(PRODUCT($K34,1000000000000),PRODUCT($K$13,1000000),'Nombre de voix le plus élevé'!$S$17),"")</f>
      </c>
      <c r="BB34" s="32">
        <f>IF(ISNUMBER($A34),IF(RANK(AX34,($AX$17:$AX$47,$AY$17:$AY$47,$AZ$17:$AZ$47),)&lt;=$H$7,RANK(AX34,($AX$17:$AX$47,$AY$17:$AY$47,$AZ$17:$AZ$47),),""),"")</f>
      </c>
      <c r="BC34" s="32">
        <f>IF(ISNUMBER($A34),IF(RANK(AY34,($AX$17:$AX$47,$AY$17:$AY$47,$AZ$17:$AZ$47),)&lt;=$H$7,RANK(AY34,($AX$17:$AX$47,$AY$17:$AY$47,$AZ$17:$AZ$47),),""),"")</f>
      </c>
      <c r="BD34" s="32">
        <f>IF(ISNUMBER($A34),IF(RANK(AZ34,($AX$17:$AX$47,$AY$17:$AY$47,$AZ$17:$AZ$47),)&lt;=$H$7,RANK(AZ34,($AX$17:$AX$47,$AY$17:$AY$47,$AZ$17:$AZ$47),),""),"")</f>
      </c>
      <c r="BE34" s="32">
        <f>IF(ISNUMBER($A34),IF(RANK(BA34,($AX$17:$AX$47,$AY$17:$AY$47,$AZ$17:$AZ$47,$BA$17:$BA$47),)&lt;=$H$7,RANK(BA34,($AX$17:$AX$47,$AY$17:$AY$47,$AZ$17:$AZ$47,$BA$17:$BA$47),),""),"")</f>
      </c>
      <c r="BF34" s="12">
        <f>IF(ISNUMBER($A34),COUNTIF($BA$17:$BD64,$A34),"")</f>
      </c>
      <c r="BG34" s="12"/>
      <c r="CA34" s="4"/>
      <c r="CB34" s="4"/>
      <c r="CC34" s="4"/>
      <c r="CD34" s="4"/>
      <c r="CE34" s="4"/>
    </row>
    <row r="35" spans="1:83" ht="17.25">
      <c r="A35" s="1">
        <f t="shared" si="0"/>
      </c>
      <c r="B35" s="22">
        <f t="shared" si="26"/>
      </c>
      <c r="C35" s="28">
        <f t="shared" si="1"/>
      </c>
      <c r="D35" s="29">
        <f>IF(ISNUMBER($A35),IF(RANK(B35,($B$17:$B$47,$E$17:$E$47,$H$17:$H$47,$K$17:$K$47),)&lt;=$H$7,RANK(B35,($B$17:$B$47,$E$17:$E$47,$H$17:$H$47,$K$17:$K$47),),""),"")</f>
      </c>
      <c r="E35" s="22">
        <f t="shared" si="2"/>
      </c>
      <c r="F35" s="28">
        <f t="shared" si="3"/>
      </c>
      <c r="G35" s="29">
        <f>IF(ISNUMBER($A35),IF(RANK(E35,($B$17:$B$47,$E$17:$E$47,$H$17:$H$47,$K$17:$K$47),)&lt;=$H$7,RANK(E35,($B$17:$B$47,$E$17:$E$47,$H$17:$H$47,$K$17:$K$47),),""),"")</f>
      </c>
      <c r="H35" s="22">
        <f t="shared" si="4"/>
      </c>
      <c r="I35" s="28">
        <f t="shared" si="5"/>
      </c>
      <c r="J35" s="29">
        <f>IF(ISNUMBER($A35),IF(RANK(H35,($B$17:$B$47,$E$17:$E$47,$H$17:$H$47,$K$17:$K$47),)&lt;=$H$7,RANK(H35,($B$17:$B$47,$E$17:$E$47,$H$17:$H$47,$K$17:$K$47),),""),"")</f>
      </c>
      <c r="K35" s="22">
        <f t="shared" si="31"/>
      </c>
      <c r="L35" s="28">
        <f t="shared" si="6"/>
      </c>
      <c r="M35" s="29">
        <f>IF(ISNUMBER($A35),IF(RANK(K35,($B$17:$B$47,$E$17:$E$47,$H$17:$H$47,$K$17:$K$47),)&lt;=$H$7,RANK(K35,($B$17:$B$47,$E$17:$E$47,$H$17:$H$47,$K$17:$K$47),),""),"")</f>
      </c>
      <c r="N35" s="29"/>
      <c r="O35" s="29"/>
      <c r="Q35" s="27">
        <f t="shared" si="7"/>
      </c>
      <c r="R35" s="30">
        <f t="shared" si="8"/>
      </c>
      <c r="S35" s="27">
        <f t="shared" si="9"/>
      </c>
      <c r="T35" s="27">
        <f t="shared" si="10"/>
      </c>
      <c r="U35" s="27">
        <f t="shared" si="27"/>
        <v>0</v>
      </c>
      <c r="V35" s="27">
        <f t="shared" si="11"/>
      </c>
      <c r="W35" s="27">
        <f t="shared" si="12"/>
      </c>
      <c r="X35" s="27">
        <f t="shared" si="13"/>
      </c>
      <c r="Y35" s="27">
        <f t="shared" si="14"/>
      </c>
      <c r="Z35" s="27">
        <f t="shared" si="15"/>
      </c>
      <c r="AA35" s="27">
        <f t="shared" si="16"/>
      </c>
      <c r="AB35" s="27">
        <f t="shared" si="17"/>
      </c>
      <c r="AC35" s="27">
        <f t="shared" si="18"/>
      </c>
      <c r="AD35" s="27">
        <f>IF($W$15=1,IF(Z35=1,IF(RANK($B$13,($V35,$W35,$X35,$Y35))=1,1,""),""),IF($W$15&lt;=2,IF(Z35=1,IF(RANK($B$13,($V35,$W35,$X35,$Y35))&lt;=2,1,""),""),IF(Z35=1,IF(RANK($B$13,($V35,$W35,$X35,$Y35))&lt;=3,1,""),"")))</f>
      </c>
      <c r="AE35" s="27">
        <f>IF($W$15=1,IF(AA35=1,IF(RANK($E$13,($V35,$W35,$X35,$Y35))=1,1,""),""),IF($W$15&lt;=2,IF(AA35=1,IF(RANK($E$13,($V35,$W35,$X35,$Y35))&lt;=2,1,""),""),IF(AA35=1,IF(RANK($E$13,($V35,$W35,$X35,$Y35))&lt;=3,1,""),"")))</f>
      </c>
      <c r="AF35" s="27">
        <f>IF($W$15=1,IF(AB35=1,IF(RANK($H$13,($V35,$W35,$X35,$Y35))=1,1,""),""),IF($W$15&lt;=2,IF(AB35=1,IF(RANK($H$13,($V35,$W35,$X35,$Y35))&lt;=2,1,""),""),IF(AB35=1,IF(RANK($H$13,($V35,$W35,$X35,$Y35))&lt;=3,1,""),"")))</f>
      </c>
      <c r="AG35" s="27">
        <f>IF($W$15=1,IF(AC35=1,IF(RANK($H$13,($V35,$W35,$X35,$Y35))=1,1,""),""),IF($W$15&lt;=2,IF(AC35=1,IF(RANK($H$13,($V35,$W35,$X35,$Y35))&lt;=2,1,""),""),IF(AC35=1,IF(RANK($H$13,($V35,$W35,$X35,$Y35))&lt;=3,1,""),"")))</f>
      </c>
      <c r="AH35" s="12" t="str">
        <f>IF(AD35=1,'Nombre de voix le plus élevé'!$F$17," ")</f>
        <v> </v>
      </c>
      <c r="AI35" s="12" t="str">
        <f>IF(AE35=1,'Nombre de voix le plus élevé'!$L$17," ")</f>
        <v> </v>
      </c>
      <c r="AJ35" s="12" t="str">
        <f>IF(AF35=1,'Nombre de voix le plus élevé'!$R$17," ")</f>
        <v> </v>
      </c>
      <c r="AK35" s="12" t="str">
        <f>IF(AG35=1,'Nombre de voix le plus élevé'!$X$17," ")</f>
        <v> </v>
      </c>
      <c r="AL35" s="12">
        <f t="shared" si="32"/>
      </c>
      <c r="AM35" s="12">
        <f t="shared" si="33"/>
      </c>
      <c r="AN35" s="12">
        <f t="shared" si="34"/>
      </c>
      <c r="AO35" s="12">
        <f t="shared" si="29"/>
      </c>
      <c r="AP35" s="12">
        <f t="shared" si="19"/>
      </c>
      <c r="AQ35" s="12">
        <f t="shared" si="20"/>
      </c>
      <c r="AR35" s="12">
        <f t="shared" si="21"/>
      </c>
      <c r="AS35" s="12">
        <f t="shared" si="22"/>
      </c>
      <c r="AT35" s="12">
        <f t="shared" si="23"/>
      </c>
      <c r="AU35" s="12">
        <f t="shared" si="24"/>
      </c>
      <c r="AV35" s="12">
        <f t="shared" si="25"/>
      </c>
      <c r="AW35" s="12">
        <f t="shared" si="30"/>
      </c>
      <c r="AX35" s="33">
        <f>IF(ISNUMBER($B35),SUM(PRODUCT($B35,1000000000000),PRODUCT($B$13,1000000),'Nombre de voix le plus élevé'!$F$17),"")</f>
      </c>
      <c r="AY35" s="31">
        <f>IF(ISNUMBER($E35),SUM(PRODUCT($E35,1000000000000),PRODUCT($E$13,1000000),'Nombre de voix le plus élevé'!$L$17),"")</f>
      </c>
      <c r="AZ35" s="31">
        <f>IF(ISNUMBER($H35),SUM(PRODUCT($H35,1000000000000),PRODUCT($H$13,1000000),'Nombre de voix le plus élevé'!$R$17),"")</f>
      </c>
      <c r="BA35" s="31">
        <f>IF(ISNUMBER($K35),SUM(PRODUCT($K35,1000000000000),PRODUCT($K$13,1000000),'Nombre de voix le plus élevé'!$S$17),"")</f>
      </c>
      <c r="BB35" s="32">
        <f>IF(ISNUMBER($A35),IF(RANK(AX35,($AX$17:$AX$47,$AY$17:$AY$47,$AZ$17:$AZ$47),)&lt;=$H$7,RANK(AX35,($AX$17:$AX$47,$AY$17:$AY$47,$AZ$17:$AZ$47),),""),"")</f>
      </c>
      <c r="BC35" s="32">
        <f>IF(ISNUMBER($A35),IF(RANK(AY35,($AX$17:$AX$47,$AY$17:$AY$47,$AZ$17:$AZ$47),)&lt;=$H$7,RANK(AY35,($AX$17:$AX$47,$AY$17:$AY$47,$AZ$17:$AZ$47),),""),"")</f>
      </c>
      <c r="BD35" s="32">
        <f>IF(ISNUMBER($A35),IF(RANK(AZ35,($AX$17:$AX$47,$AY$17:$AY$47,$AZ$17:$AZ$47),)&lt;=$H$7,RANK(AZ35,($AX$17:$AX$47,$AY$17:$AY$47,$AZ$17:$AZ$47),),""),"")</f>
      </c>
      <c r="BE35" s="32">
        <f>IF(ISNUMBER($A35),IF(RANK(BA35,($AX$17:$AX$47,$AY$17:$AY$47,$AZ$17:$AZ$47,$BA$17:$BA$47),)&lt;=$H$7,RANK(BA35,($AX$17:$AX$47,$AY$17:$AY$47,$AZ$17:$AZ$47,$BA$17:$BA$47),),""),"")</f>
      </c>
      <c r="BF35" s="12">
        <f>IF(ISNUMBER($A35),COUNTIF($BA$17:$BD65,$A35),"")</f>
      </c>
      <c r="BG35" s="12"/>
      <c r="CA35" s="4"/>
      <c r="CB35" s="4"/>
      <c r="CC35" s="4"/>
      <c r="CD35" s="4"/>
      <c r="CE35" s="4"/>
    </row>
    <row r="36" spans="1:83" ht="17.25">
      <c r="A36" s="1">
        <f t="shared" si="0"/>
      </c>
      <c r="B36" s="22">
        <f t="shared" si="26"/>
      </c>
      <c r="C36" s="28">
        <f t="shared" si="1"/>
      </c>
      <c r="D36" s="29">
        <f>IF(ISNUMBER($A36),IF(RANK(B36,($B$17:$B$47,$E$17:$E$47,$H$17:$H$47,$K$17:$K$47),)&lt;=$H$7,RANK(B36,($B$17:$B$47,$E$17:$E$47,$H$17:$H$47,$K$17:$K$47),),""),"")</f>
      </c>
      <c r="E36" s="22">
        <f t="shared" si="2"/>
      </c>
      <c r="F36" s="28">
        <f t="shared" si="3"/>
      </c>
      <c r="G36" s="29">
        <f>IF(ISNUMBER($A36),IF(RANK(E36,($B$17:$B$47,$E$17:$E$47,$H$17:$H$47,$K$17:$K$47),)&lt;=$H$7,RANK(E36,($B$17:$B$47,$E$17:$E$47,$H$17:$H$47,$K$17:$K$47),),""),"")</f>
      </c>
      <c r="H36" s="22">
        <f t="shared" si="4"/>
      </c>
      <c r="I36" s="28">
        <f t="shared" si="5"/>
      </c>
      <c r="J36" s="29">
        <f>IF(ISNUMBER($A36),IF(RANK(H36,($B$17:$B$47,$E$17:$E$47,$H$17:$H$47,$K$17:$K$47),)&lt;=$H$7,RANK(H36,($B$17:$B$47,$E$17:$E$47,$H$17:$H$47,$K$17:$K$47),),""),"")</f>
      </c>
      <c r="K36" s="22">
        <f t="shared" si="31"/>
      </c>
      <c r="L36" s="28">
        <f t="shared" si="6"/>
      </c>
      <c r="M36" s="29">
        <f>IF(ISNUMBER($A36),IF(RANK(K36,($B$17:$B$47,$E$17:$E$47,$H$17:$H$47,$K$17:$K$47),)&lt;=$H$7,RANK(K36,($B$17:$B$47,$E$17:$E$47,$H$17:$H$47,$K$17:$K$47),),""),"")</f>
      </c>
      <c r="N36" s="29"/>
      <c r="O36" s="29"/>
      <c r="Q36" s="27">
        <f t="shared" si="7"/>
      </c>
      <c r="R36" s="30">
        <f t="shared" si="8"/>
      </c>
      <c r="S36" s="27">
        <f t="shared" si="9"/>
      </c>
      <c r="T36" s="27">
        <f t="shared" si="10"/>
      </c>
      <c r="U36" s="27">
        <f t="shared" si="27"/>
        <v>0</v>
      </c>
      <c r="V36" s="27">
        <f t="shared" si="11"/>
      </c>
      <c r="W36" s="27">
        <f t="shared" si="12"/>
      </c>
      <c r="X36" s="27">
        <f t="shared" si="13"/>
      </c>
      <c r="Y36" s="27">
        <f t="shared" si="14"/>
      </c>
      <c r="Z36" s="27">
        <f t="shared" si="15"/>
      </c>
      <c r="AA36" s="27">
        <f t="shared" si="16"/>
      </c>
      <c r="AB36" s="27">
        <f t="shared" si="17"/>
      </c>
      <c r="AC36" s="27">
        <f t="shared" si="18"/>
      </c>
      <c r="AD36" s="27">
        <f>IF($W$15=1,IF(Z36=1,IF(RANK($B$13,($V36,$W36,$X36,$Y36))=1,1,""),""),IF($W$15&lt;=2,IF(Z36=1,IF(RANK($B$13,($V36,$W36,$X36,$Y36))&lt;=2,1,""),""),IF(Z36=1,IF(RANK($B$13,($V36,$W36,$X36,$Y36))&lt;=3,1,""),"")))</f>
      </c>
      <c r="AE36" s="27">
        <f>IF($W$15=1,IF(AA36=1,IF(RANK($E$13,($V36,$W36,$X36,$Y36))=1,1,""),""),IF($W$15&lt;=2,IF(AA36=1,IF(RANK($E$13,($V36,$W36,$X36,$Y36))&lt;=2,1,""),""),IF(AA36=1,IF(RANK($E$13,($V36,$W36,$X36,$Y36))&lt;=3,1,""),"")))</f>
      </c>
      <c r="AF36" s="27">
        <f>IF($W$15=1,IF(AB36=1,IF(RANK($H$13,($V36,$W36,$X36,$Y36))=1,1,""),""),IF($W$15&lt;=2,IF(AB36=1,IF(RANK($H$13,($V36,$W36,$X36,$Y36))&lt;=2,1,""),""),IF(AB36=1,IF(RANK($H$13,($V36,$W36,$X36,$Y36))&lt;=3,1,""),"")))</f>
      </c>
      <c r="AG36" s="27">
        <f>IF($W$15=1,IF(AC36=1,IF(RANK($H$13,($V36,$W36,$X36,$Y36))=1,1,""),""),IF($W$15&lt;=2,IF(AC36=1,IF(RANK($H$13,($V36,$W36,$X36,$Y36))&lt;=2,1,""),""),IF(AC36=1,IF(RANK($H$13,($V36,$W36,$X36,$Y36))&lt;=3,1,""),"")))</f>
      </c>
      <c r="AH36" s="12" t="str">
        <f>IF(AD36=1,'Nombre de voix le plus élevé'!$F$17," ")</f>
        <v> </v>
      </c>
      <c r="AI36" s="12" t="str">
        <f>IF(AE36=1,'Nombre de voix le plus élevé'!$L$17," ")</f>
        <v> </v>
      </c>
      <c r="AJ36" s="12" t="str">
        <f>IF(AF36=1,'Nombre de voix le plus élevé'!$R$17," ")</f>
        <v> </v>
      </c>
      <c r="AK36" s="12" t="str">
        <f>IF(AG36=1,'Nombre de voix le plus élevé'!$X$17," ")</f>
        <v> </v>
      </c>
      <c r="AL36" s="12">
        <f t="shared" si="32"/>
      </c>
      <c r="AM36" s="12">
        <f t="shared" si="33"/>
      </c>
      <c r="AN36" s="12">
        <f t="shared" si="34"/>
      </c>
      <c r="AO36" s="12">
        <f t="shared" si="29"/>
      </c>
      <c r="AP36" s="12">
        <f t="shared" si="19"/>
      </c>
      <c r="AQ36" s="12">
        <f t="shared" si="20"/>
      </c>
      <c r="AR36" s="12">
        <f t="shared" si="21"/>
      </c>
      <c r="AS36" s="12">
        <f t="shared" si="22"/>
      </c>
      <c r="AT36" s="12">
        <f t="shared" si="23"/>
      </c>
      <c r="AU36" s="12">
        <f t="shared" si="24"/>
      </c>
      <c r="AV36" s="12">
        <f t="shared" si="25"/>
      </c>
      <c r="AW36" s="12">
        <f t="shared" si="30"/>
      </c>
      <c r="AX36" s="33">
        <f>IF(ISNUMBER($B36),SUM(PRODUCT($B36,1000000000000),PRODUCT($B$13,1000000),'Nombre de voix le plus élevé'!$F$17),"")</f>
      </c>
      <c r="AY36" s="31">
        <f>IF(ISNUMBER($E36),SUM(PRODUCT($E36,1000000000000),PRODUCT($E$13,1000000),'Nombre de voix le plus élevé'!$L$17),"")</f>
      </c>
      <c r="AZ36" s="31">
        <f>IF(ISNUMBER($H36),SUM(PRODUCT($H36,1000000000000),PRODUCT($H$13,1000000),'Nombre de voix le plus élevé'!$R$17),"")</f>
      </c>
      <c r="BA36" s="31">
        <f>IF(ISNUMBER($K36),SUM(PRODUCT($K36,1000000000000),PRODUCT($K$13,1000000),'Nombre de voix le plus élevé'!$S$17),"")</f>
      </c>
      <c r="BB36" s="32">
        <f>IF(ISNUMBER($A36),IF(RANK(AX36,($AX$17:$AX$47,$AY$17:$AY$47,$AZ$17:$AZ$47),)&lt;=$H$7,RANK(AX36,($AX$17:$AX$47,$AY$17:$AY$47,$AZ$17:$AZ$47),),""),"")</f>
      </c>
      <c r="BC36" s="32">
        <f>IF(ISNUMBER($A36),IF(RANK(AY36,($AX$17:$AX$47,$AY$17:$AY$47,$AZ$17:$AZ$47),)&lt;=$H$7,RANK(AY36,($AX$17:$AX$47,$AY$17:$AY$47,$AZ$17:$AZ$47),),""),"")</f>
      </c>
      <c r="BD36" s="32">
        <f>IF(ISNUMBER($A36),IF(RANK(AZ36,($AX$17:$AX$47,$AY$17:$AY$47,$AZ$17:$AZ$47),)&lt;=$H$7,RANK(AZ36,($AX$17:$AX$47,$AY$17:$AY$47,$AZ$17:$AZ$47),),""),"")</f>
      </c>
      <c r="BE36" s="32">
        <f>IF(ISNUMBER($A36),IF(RANK(BA36,($AX$17:$AX$47,$AY$17:$AY$47,$AZ$17:$AZ$47,$BA$17:$BA$47),)&lt;=$H$7,RANK(BA36,($AX$17:$AX$47,$AY$17:$AY$47,$AZ$17:$AZ$47,$BA$17:$BA$47),),""),"")</f>
      </c>
      <c r="BF36" s="12">
        <f>IF(ISNUMBER($A36),COUNTIF($BA$17:$BD66,$A36),"")</f>
      </c>
      <c r="BG36" s="12"/>
      <c r="CA36" s="4"/>
      <c r="CB36" s="4"/>
      <c r="CC36" s="4"/>
      <c r="CD36" s="4"/>
      <c r="CE36" s="4"/>
    </row>
    <row r="37" spans="1:83" ht="17.25">
      <c r="A37" s="1">
        <f t="shared" si="0"/>
      </c>
      <c r="B37" s="22">
        <f t="shared" si="26"/>
      </c>
      <c r="C37" s="28">
        <f t="shared" si="1"/>
      </c>
      <c r="D37" s="29">
        <f>IF(ISNUMBER($A37),IF(RANK(B37,($B$17:$B$47,$E$17:$E$47,$H$17:$H$47,$K$17:$K$47),)&lt;=$H$7,RANK(B37,($B$17:$B$47,$E$17:$E$47,$H$17:$H$47,$K$17:$K$47),),""),"")</f>
      </c>
      <c r="E37" s="22">
        <f t="shared" si="2"/>
      </c>
      <c r="F37" s="28">
        <f t="shared" si="3"/>
      </c>
      <c r="G37" s="29">
        <f>IF(ISNUMBER($A37),IF(RANK(E37,($B$17:$B$47,$E$17:$E$47,$H$17:$H$47,$K$17:$K$47),)&lt;=$H$7,RANK(E37,($B$17:$B$47,$E$17:$E$47,$H$17:$H$47,$K$17:$K$47),),""),"")</f>
      </c>
      <c r="H37" s="22">
        <f t="shared" si="4"/>
      </c>
      <c r="I37" s="28">
        <f t="shared" si="5"/>
      </c>
      <c r="J37" s="29">
        <f>IF(ISNUMBER($A37),IF(RANK(H37,($B$17:$B$47,$E$17:$E$47,$H$17:$H$47,$K$17:$K$47),)&lt;=$H$7,RANK(H37,($B$17:$B$47,$E$17:$E$47,$H$17:$H$47,$K$17:$K$47),),""),"")</f>
      </c>
      <c r="K37" s="22">
        <f t="shared" si="31"/>
      </c>
      <c r="L37" s="28">
        <f t="shared" si="6"/>
      </c>
      <c r="M37" s="29">
        <f>IF(ISNUMBER($A37),IF(RANK(K37,($B$17:$B$47,$E$17:$E$47,$H$17:$H$47,$K$17:$K$47),)&lt;=$H$7,RANK(K37,($B$17:$B$47,$E$17:$E$47,$H$17:$H$47,$K$17:$K$47),),""),"")</f>
      </c>
      <c r="N37" s="29"/>
      <c r="O37" s="29"/>
      <c r="Q37" s="27">
        <f t="shared" si="7"/>
      </c>
      <c r="R37" s="30">
        <f t="shared" si="8"/>
      </c>
      <c r="S37" s="27">
        <f t="shared" si="9"/>
      </c>
      <c r="T37" s="27">
        <f t="shared" si="10"/>
      </c>
      <c r="U37" s="27">
        <f t="shared" si="27"/>
        <v>0</v>
      </c>
      <c r="V37" s="27">
        <f t="shared" si="11"/>
      </c>
      <c r="W37" s="27">
        <f t="shared" si="12"/>
      </c>
      <c r="X37" s="27">
        <f t="shared" si="13"/>
      </c>
      <c r="Y37" s="27">
        <f t="shared" si="14"/>
      </c>
      <c r="Z37" s="27">
        <f t="shared" si="15"/>
      </c>
      <c r="AA37" s="27">
        <f t="shared" si="16"/>
      </c>
      <c r="AB37" s="27">
        <f t="shared" si="17"/>
      </c>
      <c r="AC37" s="27">
        <f t="shared" si="18"/>
      </c>
      <c r="AD37" s="27">
        <f>IF($W$15=1,IF(Z37=1,IF(RANK($B$13,($V37,$W37,$X37,$Y37))=1,1,""),""),IF($W$15&lt;=2,IF(Z37=1,IF(RANK($B$13,($V37,$W37,$X37,$Y37))&lt;=2,1,""),""),IF(Z37=1,IF(RANK($B$13,($V37,$W37,$X37,$Y37))&lt;=3,1,""),"")))</f>
      </c>
      <c r="AE37" s="27">
        <f>IF($W$15=1,IF(AA37=1,IF(RANK($E$13,($V37,$W37,$X37,$Y37))=1,1,""),""),IF($W$15&lt;=2,IF(AA37=1,IF(RANK($E$13,($V37,$W37,$X37,$Y37))&lt;=2,1,""),""),IF(AA37=1,IF(RANK($E$13,($V37,$W37,$X37,$Y37))&lt;=3,1,""),"")))</f>
      </c>
      <c r="AF37" s="27">
        <f>IF($W$15=1,IF(AB37=1,IF(RANK($H$13,($V37,$W37,$X37,$Y37))=1,1,""),""),IF($W$15&lt;=2,IF(AB37=1,IF(RANK($H$13,($V37,$W37,$X37,$Y37))&lt;=2,1,""),""),IF(AB37=1,IF(RANK($H$13,($V37,$W37,$X37,$Y37))&lt;=3,1,""),"")))</f>
      </c>
      <c r="AG37" s="27">
        <f>IF($W$15=1,IF(AC37=1,IF(RANK($H$13,($V37,$W37,$X37,$Y37))=1,1,""),""),IF($W$15&lt;=2,IF(AC37=1,IF(RANK($H$13,($V37,$W37,$X37,$Y37))&lt;=2,1,""),""),IF(AC37=1,IF(RANK($H$13,($V37,$W37,$X37,$Y37))&lt;=3,1,""),"")))</f>
      </c>
      <c r="AH37" s="12" t="str">
        <f>IF(AD37=1,'Nombre de voix le plus élevé'!$F$17," ")</f>
        <v> </v>
      </c>
      <c r="AI37" s="12" t="str">
        <f>IF(AE37=1,'Nombre de voix le plus élevé'!$L$17," ")</f>
        <v> </v>
      </c>
      <c r="AJ37" s="12" t="str">
        <f>IF(AF37=1,'Nombre de voix le plus élevé'!$R$17," ")</f>
        <v> </v>
      </c>
      <c r="AK37" s="12" t="str">
        <f>IF(AG37=1,'Nombre de voix le plus élevé'!$X$17," ")</f>
        <v> </v>
      </c>
      <c r="AL37" s="12">
        <f t="shared" si="32"/>
      </c>
      <c r="AM37" s="12">
        <f t="shared" si="33"/>
      </c>
      <c r="AN37" s="12">
        <f t="shared" si="34"/>
      </c>
      <c r="AO37" s="12">
        <f t="shared" si="29"/>
      </c>
      <c r="AP37" s="12">
        <f t="shared" si="19"/>
      </c>
      <c r="AQ37" s="12">
        <f t="shared" si="20"/>
      </c>
      <c r="AR37" s="12">
        <f t="shared" si="21"/>
      </c>
      <c r="AS37" s="12">
        <f t="shared" si="22"/>
      </c>
      <c r="AT37" s="12">
        <f t="shared" si="23"/>
      </c>
      <c r="AU37" s="12">
        <f t="shared" si="24"/>
      </c>
      <c r="AV37" s="12">
        <f t="shared" si="25"/>
      </c>
      <c r="AW37" s="12">
        <f t="shared" si="30"/>
      </c>
      <c r="AX37" s="33">
        <f>IF(ISNUMBER($B37),SUM(PRODUCT($B37,1000000000000),PRODUCT($B$13,1000000),'Nombre de voix le plus élevé'!$F$17),"")</f>
      </c>
      <c r="AY37" s="31">
        <f>IF(ISNUMBER($E37),SUM(PRODUCT($E37,1000000000000),PRODUCT($E$13,1000000),'Nombre de voix le plus élevé'!$L$17),"")</f>
      </c>
      <c r="AZ37" s="31">
        <f>IF(ISNUMBER($H37),SUM(PRODUCT($H37,1000000000000),PRODUCT($H$13,1000000),'Nombre de voix le plus élevé'!$R$17),"")</f>
      </c>
      <c r="BA37" s="31">
        <f>IF(ISNUMBER($K37),SUM(PRODUCT($K37,1000000000000),PRODUCT($K$13,1000000),'Nombre de voix le plus élevé'!$S$17),"")</f>
      </c>
      <c r="BB37" s="32">
        <f>IF(ISNUMBER($A37),IF(RANK(AX37,($AX$17:$AX$47,$AY$17:$AY$47,$AZ$17:$AZ$47),)&lt;=$H$7,RANK(AX37,($AX$17:$AX$47,$AY$17:$AY$47,$AZ$17:$AZ$47),),""),"")</f>
      </c>
      <c r="BC37" s="32">
        <f>IF(ISNUMBER($A37),IF(RANK(AY37,($AX$17:$AX$47,$AY$17:$AY$47,$AZ$17:$AZ$47),)&lt;=$H$7,RANK(AY37,($AX$17:$AX$47,$AY$17:$AY$47,$AZ$17:$AZ$47),),""),"")</f>
      </c>
      <c r="BD37" s="32">
        <f>IF(ISNUMBER($A37),IF(RANK(AZ37,($AX$17:$AX$47,$AY$17:$AY$47,$AZ$17:$AZ$47),)&lt;=$H$7,RANK(AZ37,($AX$17:$AX$47,$AY$17:$AY$47,$AZ$17:$AZ$47),),""),"")</f>
      </c>
      <c r="BE37" s="32">
        <f>IF(ISNUMBER($A37),IF(RANK(BA37,($AX$17:$AX$47,$AY$17:$AY$47,$AZ$17:$AZ$47,$BA$17:$BA$47),)&lt;=$H$7,RANK(BA37,($AX$17:$AX$47,$AY$17:$AY$47,$AZ$17:$AZ$47,$BA$17:$BA$47),),""),"")</f>
      </c>
      <c r="BF37" s="12">
        <f>IF(ISNUMBER($A37),COUNTIF($BA$17:$BD67,$A37),"")</f>
      </c>
      <c r="BG37" s="12"/>
      <c r="CA37" s="4"/>
      <c r="CB37" s="4"/>
      <c r="CC37" s="4"/>
      <c r="CD37" s="4"/>
      <c r="CE37" s="4"/>
    </row>
    <row r="38" spans="1:83" ht="17.25">
      <c r="A38" s="1">
        <f t="shared" si="0"/>
      </c>
      <c r="B38" s="22">
        <f t="shared" si="26"/>
      </c>
      <c r="C38" s="28">
        <f t="shared" si="1"/>
      </c>
      <c r="D38" s="29">
        <f>IF(ISNUMBER($A38),IF(RANK(B38,($B$17:$B$47,$E$17:$E$47,$H$17:$H$47,$K$17:$K$47),)&lt;=$H$7,RANK(B38,($B$17:$B$47,$E$17:$E$47,$H$17:$H$47,$K$17:$K$47),),""),"")</f>
      </c>
      <c r="E38" s="22">
        <f t="shared" si="2"/>
      </c>
      <c r="F38" s="28">
        <f t="shared" si="3"/>
      </c>
      <c r="G38" s="29">
        <f>IF(ISNUMBER($A38),IF(RANK(E38,($B$17:$B$47,$E$17:$E$47,$H$17:$H$47,$K$17:$K$47),)&lt;=$H$7,RANK(E38,($B$17:$B$47,$E$17:$E$47,$H$17:$H$47,$K$17:$K$47),),""),"")</f>
      </c>
      <c r="H38" s="22">
        <f t="shared" si="4"/>
      </c>
      <c r="I38" s="28">
        <f t="shared" si="5"/>
      </c>
      <c r="J38" s="29">
        <f>IF(ISNUMBER($A38),IF(RANK(H38,($B$17:$B$47,$E$17:$E$47,$H$17:$H$47,$K$17:$K$47),)&lt;=$H$7,RANK(H38,($B$17:$B$47,$E$17:$E$47,$H$17:$H$47,$K$17:$K$47),),""),"")</f>
      </c>
      <c r="K38" s="22">
        <f t="shared" si="31"/>
      </c>
      <c r="L38" s="28">
        <f t="shared" si="6"/>
      </c>
      <c r="M38" s="29">
        <f>IF(ISNUMBER($A38),IF(RANK(K38,($B$17:$B$47,$E$17:$E$47,$H$17:$H$47,$K$17:$K$47),)&lt;=$H$7,RANK(K38,($B$17:$B$47,$E$17:$E$47,$H$17:$H$47,$K$17:$K$47),),""),"")</f>
      </c>
      <c r="N38" s="29"/>
      <c r="O38" s="29"/>
      <c r="Q38" s="27">
        <f t="shared" si="7"/>
      </c>
      <c r="R38" s="30">
        <f t="shared" si="8"/>
      </c>
      <c r="S38" s="27">
        <f t="shared" si="9"/>
      </c>
      <c r="T38" s="27">
        <f t="shared" si="10"/>
      </c>
      <c r="U38" s="27">
        <f t="shared" si="27"/>
        <v>0</v>
      </c>
      <c r="V38" s="27">
        <f t="shared" si="11"/>
      </c>
      <c r="W38" s="27">
        <f t="shared" si="12"/>
      </c>
      <c r="X38" s="27">
        <f t="shared" si="13"/>
      </c>
      <c r="Y38" s="27">
        <f t="shared" si="14"/>
      </c>
      <c r="Z38" s="27">
        <f t="shared" si="15"/>
      </c>
      <c r="AA38" s="27">
        <f t="shared" si="16"/>
      </c>
      <c r="AB38" s="27">
        <f t="shared" si="17"/>
      </c>
      <c r="AC38" s="27">
        <f t="shared" si="18"/>
      </c>
      <c r="AD38" s="27">
        <f>IF($W$15=1,IF(Z38=1,IF(RANK($B$13,($V38,$W38,$X38,$Y38))=1,1,""),""),IF($W$15&lt;=2,IF(Z38=1,IF(RANK($B$13,($V38,$W38,$X38,$Y38))&lt;=2,1,""),""),IF(Z38=1,IF(RANK($B$13,($V38,$W38,$X38,$Y38))&lt;=3,1,""),"")))</f>
      </c>
      <c r="AE38" s="27">
        <f>IF($W$15=1,IF(AA38=1,IF(RANK($E$13,($V38,$W38,$X38,$Y38))=1,1,""),""),IF($W$15&lt;=2,IF(AA38=1,IF(RANK($E$13,($V38,$W38,$X38,$Y38))&lt;=2,1,""),""),IF(AA38=1,IF(RANK($E$13,($V38,$W38,$X38,$Y38))&lt;=3,1,""),"")))</f>
      </c>
      <c r="AF38" s="27">
        <f>IF($W$15=1,IF(AB38=1,IF(RANK($H$13,($V38,$W38,$X38,$Y38))=1,1,""),""),IF($W$15&lt;=2,IF(AB38=1,IF(RANK($H$13,($V38,$W38,$X38,$Y38))&lt;=2,1,""),""),IF(AB38=1,IF(RANK($H$13,($V38,$W38,$X38,$Y38))&lt;=3,1,""),"")))</f>
      </c>
      <c r="AG38" s="27">
        <f>IF($W$15=1,IF(AC38=1,IF(RANK($H$13,($V38,$W38,$X38,$Y38))=1,1,""),""),IF($W$15&lt;=2,IF(AC38=1,IF(RANK($H$13,($V38,$W38,$X38,$Y38))&lt;=2,1,""),""),IF(AC38=1,IF(RANK($H$13,($V38,$W38,$X38,$Y38))&lt;=3,1,""),"")))</f>
      </c>
      <c r="AH38" s="12" t="str">
        <f>IF(AD38=1,'Nombre de voix le plus élevé'!$F$17," ")</f>
        <v> </v>
      </c>
      <c r="AI38" s="12" t="str">
        <f>IF(AE38=1,'Nombre de voix le plus élevé'!$L$17," ")</f>
        <v> </v>
      </c>
      <c r="AJ38" s="12" t="str">
        <f>IF(AF38=1,'Nombre de voix le plus élevé'!$R$17," ")</f>
        <v> </v>
      </c>
      <c r="AK38" s="12" t="str">
        <f>IF(AG38=1,'Nombre de voix le plus élevé'!$X$17," ")</f>
        <v> </v>
      </c>
      <c r="AL38" s="12">
        <f t="shared" si="32"/>
      </c>
      <c r="AM38" s="12">
        <f t="shared" si="33"/>
      </c>
      <c r="AN38" s="12">
        <f t="shared" si="34"/>
      </c>
      <c r="AO38" s="12">
        <f t="shared" si="29"/>
      </c>
      <c r="AP38" s="12">
        <f t="shared" si="19"/>
      </c>
      <c r="AQ38" s="12">
        <f t="shared" si="20"/>
      </c>
      <c r="AR38" s="12">
        <f t="shared" si="21"/>
      </c>
      <c r="AS38" s="12">
        <f t="shared" si="22"/>
      </c>
      <c r="AT38" s="12">
        <f t="shared" si="23"/>
      </c>
      <c r="AU38" s="12">
        <f t="shared" si="24"/>
      </c>
      <c r="AV38" s="12">
        <f t="shared" si="25"/>
      </c>
      <c r="AW38" s="12">
        <f t="shared" si="30"/>
      </c>
      <c r="AX38" s="33">
        <f>IF(ISNUMBER($B38),SUM(PRODUCT($B38,1000000000000),PRODUCT($B$13,1000000),'Nombre de voix le plus élevé'!$F$17),"")</f>
      </c>
      <c r="AY38" s="31">
        <f>IF(ISNUMBER($E38),SUM(PRODUCT($E38,1000000000000),PRODUCT($E$13,1000000),'Nombre de voix le plus élevé'!$L$17),"")</f>
      </c>
      <c r="AZ38" s="31">
        <f>IF(ISNUMBER($H38),SUM(PRODUCT($H38,1000000000000),PRODUCT($H$13,1000000),'Nombre de voix le plus élevé'!$R$17),"")</f>
      </c>
      <c r="BA38" s="31">
        <f>IF(ISNUMBER($K38),SUM(PRODUCT($K38,1000000000000),PRODUCT($K$13,1000000),'Nombre de voix le plus élevé'!$S$17),"")</f>
      </c>
      <c r="BB38" s="32">
        <f>IF(ISNUMBER($A38),IF(RANK(AX38,($AX$17:$AX$47,$AY$17:$AY$47,$AZ$17:$AZ$47),)&lt;=$H$7,RANK(AX38,($AX$17:$AX$47,$AY$17:$AY$47,$AZ$17:$AZ$47),),""),"")</f>
      </c>
      <c r="BC38" s="32">
        <f>IF(ISNUMBER($A38),IF(RANK(AY38,($AX$17:$AX$47,$AY$17:$AY$47,$AZ$17:$AZ$47),)&lt;=$H$7,RANK(AY38,($AX$17:$AX$47,$AY$17:$AY$47,$AZ$17:$AZ$47),),""),"")</f>
      </c>
      <c r="BD38" s="32">
        <f>IF(ISNUMBER($A38),IF(RANK(AZ38,($AX$17:$AX$47,$AY$17:$AY$47,$AZ$17:$AZ$47),)&lt;=$H$7,RANK(AZ38,($AX$17:$AX$47,$AY$17:$AY$47,$AZ$17:$AZ$47),),""),"")</f>
      </c>
      <c r="BE38" s="32">
        <f>IF(ISNUMBER($A38),IF(RANK(BA38,($AX$17:$AX$47,$AY$17:$AY$47,$AZ$17:$AZ$47,$BA$17:$BA$47),)&lt;=$H$7,RANK(BA38,($AX$17:$AX$47,$AY$17:$AY$47,$AZ$17:$AZ$47,$BA$17:$BA$47),),""),"")</f>
      </c>
      <c r="BF38" s="12">
        <f>IF(ISNUMBER($A38),COUNTIF($BA$17:$BD68,$A38),"")</f>
      </c>
      <c r="BG38" s="12"/>
      <c r="CA38" s="4"/>
      <c r="CB38" s="4"/>
      <c r="CC38" s="4"/>
      <c r="CD38" s="4"/>
      <c r="CE38" s="4"/>
    </row>
    <row r="39" spans="1:83" ht="17.25">
      <c r="A39" s="1">
        <f t="shared" si="0"/>
      </c>
      <c r="B39" s="22">
        <f t="shared" si="26"/>
      </c>
      <c r="C39" s="28">
        <f t="shared" si="1"/>
      </c>
      <c r="D39" s="29">
        <f>IF(ISNUMBER($A39),IF(RANK(B39,($B$17:$B$47,$E$17:$E$47,$H$17:$H$47,$K$17:$K$47),)&lt;=$H$7,RANK(B39,($B$17:$B$47,$E$17:$E$47,$H$17:$H$47,$K$17:$K$47),),""),"")</f>
      </c>
      <c r="E39" s="22">
        <f t="shared" si="2"/>
      </c>
      <c r="F39" s="28">
        <f t="shared" si="3"/>
      </c>
      <c r="G39" s="29">
        <f>IF(ISNUMBER($A39),IF(RANK(E39,($B$17:$B$47,$E$17:$E$47,$H$17:$H$47,$K$17:$K$47),)&lt;=$H$7,RANK(E39,($B$17:$B$47,$E$17:$E$47,$H$17:$H$47,$K$17:$K$47),),""),"")</f>
      </c>
      <c r="H39" s="22">
        <f t="shared" si="4"/>
      </c>
      <c r="I39" s="28">
        <f t="shared" si="5"/>
      </c>
      <c r="J39" s="29">
        <f>IF(ISNUMBER($A39),IF(RANK(H39,($B$17:$B$47,$E$17:$E$47,$H$17:$H$47,$K$17:$K$47),)&lt;=$H$7,RANK(H39,($B$17:$B$47,$E$17:$E$47,$H$17:$H$47,$K$17:$K$47),),""),"")</f>
      </c>
      <c r="K39" s="22">
        <f t="shared" si="31"/>
      </c>
      <c r="L39" s="28">
        <f t="shared" si="6"/>
      </c>
      <c r="M39" s="29">
        <f>IF(ISNUMBER($A39),IF(RANK(K39,($B$17:$B$47,$E$17:$E$47,$H$17:$H$47,$K$17:$K$47),)&lt;=$H$7,RANK(K39,($B$17:$B$47,$E$17:$E$47,$H$17:$H$47,$K$17:$K$47),),""),"")</f>
      </c>
      <c r="N39" s="29"/>
      <c r="O39" s="29"/>
      <c r="Q39" s="27">
        <f t="shared" si="7"/>
      </c>
      <c r="R39" s="30">
        <f t="shared" si="8"/>
      </c>
      <c r="S39" s="27">
        <f t="shared" si="9"/>
      </c>
      <c r="T39" s="27">
        <f t="shared" si="10"/>
      </c>
      <c r="U39" s="27">
        <f t="shared" si="27"/>
        <v>0</v>
      </c>
      <c r="V39" s="27">
        <f t="shared" si="11"/>
      </c>
      <c r="W39" s="27">
        <f t="shared" si="12"/>
      </c>
      <c r="X39" s="27">
        <f t="shared" si="13"/>
      </c>
      <c r="Y39" s="27">
        <f t="shared" si="14"/>
      </c>
      <c r="Z39" s="27">
        <f t="shared" si="15"/>
      </c>
      <c r="AA39" s="27">
        <f t="shared" si="16"/>
      </c>
      <c r="AB39" s="27">
        <f t="shared" si="17"/>
      </c>
      <c r="AC39" s="27">
        <f t="shared" si="18"/>
      </c>
      <c r="AD39" s="27">
        <f>IF($W$15=1,IF(Z39=1,IF(RANK($B$13,($V39,$W39,$X39,$Y39))=1,1,""),""),IF($W$15&lt;=2,IF(Z39=1,IF(RANK($B$13,($V39,$W39,$X39,$Y39))&lt;=2,1,""),""),IF(Z39=1,IF(RANK($B$13,($V39,$W39,$X39,$Y39))&lt;=3,1,""),"")))</f>
      </c>
      <c r="AE39" s="27">
        <f>IF($W$15=1,IF(AA39=1,IF(RANK($E$13,($V39,$W39,$X39,$Y39))=1,1,""),""),IF($W$15&lt;=2,IF(AA39=1,IF(RANK($E$13,($V39,$W39,$X39,$Y39))&lt;=2,1,""),""),IF(AA39=1,IF(RANK($E$13,($V39,$W39,$X39,$Y39))&lt;=3,1,""),"")))</f>
      </c>
      <c r="AF39" s="27">
        <f>IF($W$15=1,IF(AB39=1,IF(RANK($H$13,($V39,$W39,$X39,$Y39))=1,1,""),""),IF($W$15&lt;=2,IF(AB39=1,IF(RANK($H$13,($V39,$W39,$X39,$Y39))&lt;=2,1,""),""),IF(AB39=1,IF(RANK($H$13,($V39,$W39,$X39,$Y39))&lt;=3,1,""),"")))</f>
      </c>
      <c r="AG39" s="27">
        <f>IF($W$15=1,IF(AC39=1,IF(RANK($H$13,($V39,$W39,$X39,$Y39))=1,1,""),""),IF($W$15&lt;=2,IF(AC39=1,IF(RANK($H$13,($V39,$W39,$X39,$Y39))&lt;=2,1,""),""),IF(AC39=1,IF(RANK($H$13,($V39,$W39,$X39,$Y39))&lt;=3,1,""),"")))</f>
      </c>
      <c r="AH39" s="12" t="str">
        <f>IF(AD39=1,'Nombre de voix le plus élevé'!$F$17," ")</f>
        <v> </v>
      </c>
      <c r="AI39" s="12" t="str">
        <f>IF(AE39=1,'Nombre de voix le plus élevé'!$L$17," ")</f>
        <v> </v>
      </c>
      <c r="AJ39" s="12" t="str">
        <f>IF(AF39=1,'Nombre de voix le plus élevé'!$R$17," ")</f>
        <v> </v>
      </c>
      <c r="AK39" s="12" t="str">
        <f>IF(AG39=1,'Nombre de voix le plus élevé'!$X$17," ")</f>
        <v> </v>
      </c>
      <c r="AL39" s="12">
        <f t="shared" si="32"/>
      </c>
      <c r="AM39" s="12">
        <f t="shared" si="33"/>
      </c>
      <c r="AN39" s="12">
        <f t="shared" si="34"/>
      </c>
      <c r="AO39" s="12">
        <f t="shared" si="29"/>
      </c>
      <c r="AP39" s="12">
        <f t="shared" si="19"/>
      </c>
      <c r="AQ39" s="12">
        <f t="shared" si="20"/>
      </c>
      <c r="AR39" s="12">
        <f t="shared" si="21"/>
      </c>
      <c r="AS39" s="12">
        <f t="shared" si="22"/>
      </c>
      <c r="AT39" s="12">
        <f t="shared" si="23"/>
      </c>
      <c r="AU39" s="12">
        <f t="shared" si="24"/>
      </c>
      <c r="AV39" s="12">
        <f t="shared" si="25"/>
      </c>
      <c r="AW39" s="12">
        <f t="shared" si="30"/>
      </c>
      <c r="AX39" s="33">
        <f>IF(ISNUMBER($B39),SUM(PRODUCT($B39,1000000000000),PRODUCT($B$13,1000000),'Nombre de voix le plus élevé'!$F$17),"")</f>
      </c>
      <c r="AY39" s="31">
        <f>IF(ISNUMBER($E39),SUM(PRODUCT($E39,1000000000000),PRODUCT($E$13,1000000),'Nombre de voix le plus élevé'!$L$17),"")</f>
      </c>
      <c r="AZ39" s="31">
        <f>IF(ISNUMBER($H39),SUM(PRODUCT($H39,1000000000000),PRODUCT($H$13,1000000),'Nombre de voix le plus élevé'!$R$17),"")</f>
      </c>
      <c r="BA39" s="31">
        <f>IF(ISNUMBER($K39),SUM(PRODUCT($K39,1000000000000),PRODUCT($K$13,1000000),'Nombre de voix le plus élevé'!$S$17),"")</f>
      </c>
      <c r="BB39" s="32">
        <f>IF(ISNUMBER($A39),IF(RANK(AX39,($AX$17:$AX$47,$AY$17:$AY$47,$AZ$17:$AZ$47),)&lt;=$H$7,RANK(AX39,($AX$17:$AX$47,$AY$17:$AY$47,$AZ$17:$AZ$47),),""),"")</f>
      </c>
      <c r="BC39" s="32">
        <f>IF(ISNUMBER($A39),IF(RANK(AY39,($AX$17:$AX$47,$AY$17:$AY$47,$AZ$17:$AZ$47),)&lt;=$H$7,RANK(AY39,($AX$17:$AX$47,$AY$17:$AY$47,$AZ$17:$AZ$47),),""),"")</f>
      </c>
      <c r="BD39" s="32">
        <f>IF(ISNUMBER($A39),IF(RANK(AZ39,($AX$17:$AX$47,$AY$17:$AY$47,$AZ$17:$AZ$47),)&lt;=$H$7,RANK(AZ39,($AX$17:$AX$47,$AY$17:$AY$47,$AZ$17:$AZ$47),),""),"")</f>
      </c>
      <c r="BE39" s="32">
        <f>IF(ISNUMBER($A39),IF(RANK(BA39,($AX$17:$AX$47,$AY$17:$AY$47,$AZ$17:$AZ$47,$BA$17:$BA$47),)&lt;=$H$7,RANK(BA39,($AX$17:$AX$47,$AY$17:$AY$47,$AZ$17:$AZ$47,$BA$17:$BA$47),),""),"")</f>
      </c>
      <c r="BF39" s="12">
        <f>IF(ISNUMBER($A39),COUNTIF($BA$17:$BD69,$A39),"")</f>
      </c>
      <c r="BG39" s="12"/>
      <c r="CA39" s="4"/>
      <c r="CB39" s="4"/>
      <c r="CC39" s="4"/>
      <c r="CD39" s="4"/>
      <c r="CE39" s="4"/>
    </row>
    <row r="40" spans="1:83" ht="17.25">
      <c r="A40" s="1">
        <f t="shared" si="0"/>
      </c>
      <c r="B40" s="22">
        <f t="shared" si="26"/>
      </c>
      <c r="C40" s="28">
        <f t="shared" si="1"/>
      </c>
      <c r="D40" s="29">
        <f>IF(ISNUMBER($A40),IF(RANK(B40,($B$17:$B$47,$E$17:$E$47,$H$17:$H$47,$K$17:$K$47),)&lt;=$H$7,RANK(B40,($B$17:$B$47,$E$17:$E$47,$H$17:$H$47,$K$17:$K$47),),""),"")</f>
      </c>
      <c r="E40" s="22">
        <f t="shared" si="2"/>
      </c>
      <c r="F40" s="28">
        <f t="shared" si="3"/>
      </c>
      <c r="G40" s="29">
        <f>IF(ISNUMBER($A40),IF(RANK(E40,($B$17:$B$47,$E$17:$E$47,$H$17:$H$47,$K$17:$K$47),)&lt;=$H$7,RANK(E40,($B$17:$B$47,$E$17:$E$47,$H$17:$H$47,$K$17:$K$47),),""),"")</f>
      </c>
      <c r="H40" s="22">
        <f t="shared" si="4"/>
      </c>
      <c r="I40" s="28">
        <f t="shared" si="5"/>
      </c>
      <c r="J40" s="29">
        <f>IF(ISNUMBER($A40),IF(RANK(H40,($B$17:$B$47,$E$17:$E$47,$H$17:$H$47,$K$17:$K$47),)&lt;=$H$7,RANK(H40,($B$17:$B$47,$E$17:$E$47,$H$17:$H$47,$K$17:$K$47),),""),"")</f>
      </c>
      <c r="K40" s="22">
        <f t="shared" si="31"/>
      </c>
      <c r="L40" s="28">
        <f t="shared" si="6"/>
      </c>
      <c r="M40" s="29">
        <f>IF(ISNUMBER($A40),IF(RANK(K40,($B$17:$B$47,$E$17:$E$47,$H$17:$H$47,$K$17:$K$47),)&lt;=$H$7,RANK(K40,($B$17:$B$47,$E$17:$E$47,$H$17:$H$47,$K$17:$K$47),),""),"")</f>
      </c>
      <c r="N40" s="29"/>
      <c r="O40" s="29"/>
      <c r="Q40" s="27">
        <f t="shared" si="7"/>
      </c>
      <c r="R40" s="30">
        <f t="shared" si="8"/>
      </c>
      <c r="S40" s="27">
        <f t="shared" si="9"/>
      </c>
      <c r="T40" s="27">
        <f t="shared" si="10"/>
      </c>
      <c r="U40" s="27">
        <f t="shared" si="27"/>
        <v>0</v>
      </c>
      <c r="V40" s="27">
        <f t="shared" si="11"/>
      </c>
      <c r="W40" s="27">
        <f t="shared" si="12"/>
      </c>
      <c r="X40" s="27">
        <f t="shared" si="13"/>
      </c>
      <c r="Y40" s="27">
        <f t="shared" si="14"/>
      </c>
      <c r="Z40" s="27">
        <f t="shared" si="15"/>
      </c>
      <c r="AA40" s="27">
        <f t="shared" si="16"/>
      </c>
      <c r="AB40" s="27">
        <f t="shared" si="17"/>
      </c>
      <c r="AC40" s="27">
        <f t="shared" si="18"/>
      </c>
      <c r="AD40" s="27">
        <f>IF($W$15=1,IF(Z40=1,IF(RANK($B$13,($V40,$W40,$X40,$Y40))=1,1,""),""),IF($W$15&lt;=2,IF(Z40=1,IF(RANK($B$13,($V40,$W40,$X40,$Y40))&lt;=2,1,""),""),IF(Z40=1,IF(RANK($B$13,($V40,$W40,$X40,$Y40))&lt;=3,1,""),"")))</f>
      </c>
      <c r="AE40" s="27">
        <f>IF($W$15=1,IF(AA40=1,IF(RANK($E$13,($V40,$W40,$X40,$Y40))=1,1,""),""),IF($W$15&lt;=2,IF(AA40=1,IF(RANK($E$13,($V40,$W40,$X40,$Y40))&lt;=2,1,""),""),IF(AA40=1,IF(RANK($E$13,($V40,$W40,$X40,$Y40))&lt;=3,1,""),"")))</f>
      </c>
      <c r="AF40" s="27">
        <f>IF($W$15=1,IF(AB40=1,IF(RANK($H$13,($V40,$W40,$X40,$Y40))=1,1,""),""),IF($W$15&lt;=2,IF(AB40=1,IF(RANK($H$13,($V40,$W40,$X40,$Y40))&lt;=2,1,""),""),IF(AB40=1,IF(RANK($H$13,($V40,$W40,$X40,$Y40))&lt;=3,1,""),"")))</f>
      </c>
      <c r="AG40" s="27">
        <f>IF($W$15=1,IF(AC40=1,IF(RANK($H$13,($V40,$W40,$X40,$Y40))=1,1,""),""),IF($W$15&lt;=2,IF(AC40=1,IF(RANK($H$13,($V40,$W40,$X40,$Y40))&lt;=2,1,""),""),IF(AC40=1,IF(RANK($H$13,($V40,$W40,$X40,$Y40))&lt;=3,1,""),"")))</f>
      </c>
      <c r="AH40" s="12" t="str">
        <f>IF(AD40=1,'Nombre de voix le plus élevé'!$F$17," ")</f>
        <v> </v>
      </c>
      <c r="AI40" s="12" t="str">
        <f>IF(AE40=1,'Nombre de voix le plus élevé'!$L$17," ")</f>
        <v> </v>
      </c>
      <c r="AJ40" s="12" t="str">
        <f>IF(AF40=1,'Nombre de voix le plus élevé'!$R$17," ")</f>
        <v> </v>
      </c>
      <c r="AK40" s="12" t="str">
        <f>IF(AG40=1,'Nombre de voix le plus élevé'!$X$17," ")</f>
        <v> </v>
      </c>
      <c r="AL40" s="12">
        <f t="shared" si="32"/>
      </c>
      <c r="AM40" s="12">
        <f t="shared" si="33"/>
      </c>
      <c r="AN40" s="12">
        <f t="shared" si="34"/>
      </c>
      <c r="AO40" s="12">
        <f t="shared" si="29"/>
      </c>
      <c r="AP40" s="12">
        <f t="shared" si="19"/>
      </c>
      <c r="AQ40" s="12">
        <f t="shared" si="20"/>
      </c>
      <c r="AR40" s="12">
        <f t="shared" si="21"/>
      </c>
      <c r="AS40" s="12">
        <f t="shared" si="22"/>
      </c>
      <c r="AT40" s="12">
        <f t="shared" si="23"/>
      </c>
      <c r="AU40" s="12">
        <f t="shared" si="24"/>
      </c>
      <c r="AV40" s="12">
        <f t="shared" si="25"/>
      </c>
      <c r="AW40" s="12">
        <f t="shared" si="30"/>
      </c>
      <c r="AX40" s="33">
        <f>IF(ISNUMBER($B40),SUM(PRODUCT($B40,1000000000000),PRODUCT($B$13,1000000),'Nombre de voix le plus élevé'!$F$17),"")</f>
      </c>
      <c r="AY40" s="31">
        <f>IF(ISNUMBER($E40),SUM(PRODUCT($E40,1000000000000),PRODUCT($E$13,1000000),'Nombre de voix le plus élevé'!$L$17),"")</f>
      </c>
      <c r="AZ40" s="31">
        <f>IF(ISNUMBER($H40),SUM(PRODUCT($H40,1000000000000),PRODUCT($H$13,1000000),'Nombre de voix le plus élevé'!$R$17),"")</f>
      </c>
      <c r="BA40" s="31">
        <f>IF(ISNUMBER($K40),SUM(PRODUCT($K40,1000000000000),PRODUCT($K$13,1000000),'Nombre de voix le plus élevé'!$S$17),"")</f>
      </c>
      <c r="BB40" s="32">
        <f>IF(ISNUMBER($A40),IF(RANK(AX40,($AX$17:$AX$47,$AY$17:$AY$47,$AZ$17:$AZ$47),)&lt;=$H$7,RANK(AX40,($AX$17:$AX$47,$AY$17:$AY$47,$AZ$17:$AZ$47),),""),"")</f>
      </c>
      <c r="BC40" s="32">
        <f>IF(ISNUMBER($A40),IF(RANK(AY40,($AX$17:$AX$47,$AY$17:$AY$47,$AZ$17:$AZ$47),)&lt;=$H$7,RANK(AY40,($AX$17:$AX$47,$AY$17:$AY$47,$AZ$17:$AZ$47),),""),"")</f>
      </c>
      <c r="BD40" s="32">
        <f>IF(ISNUMBER($A40),IF(RANK(AZ40,($AX$17:$AX$47,$AY$17:$AY$47,$AZ$17:$AZ$47),)&lt;=$H$7,RANK(AZ40,($AX$17:$AX$47,$AY$17:$AY$47,$AZ$17:$AZ$47),),""),"")</f>
      </c>
      <c r="BE40" s="32">
        <f>IF(ISNUMBER($A40),IF(RANK(BA40,($AX$17:$AX$47,$AY$17:$AY$47,$AZ$17:$AZ$47,$BA$17:$BA$47),)&lt;=$H$7,RANK(BA40,($AX$17:$AX$47,$AY$17:$AY$47,$AZ$17:$AZ$47,$BA$17:$BA$47),),""),"")</f>
      </c>
      <c r="BF40" s="12">
        <f>IF(ISNUMBER($A40),COUNTIF($BA$17:$BD70,$A40),"")</f>
      </c>
      <c r="BG40" s="12"/>
      <c r="CA40" s="4"/>
      <c r="CB40" s="4"/>
      <c r="CC40" s="4"/>
      <c r="CD40" s="4"/>
      <c r="CE40" s="4"/>
    </row>
    <row r="41" spans="1:83" ht="17.25">
      <c r="A41" s="1">
        <f t="shared" si="0"/>
      </c>
      <c r="B41" s="22">
        <f t="shared" si="26"/>
      </c>
      <c r="C41" s="28">
        <f t="shared" si="1"/>
      </c>
      <c r="D41" s="29">
        <f>IF(ISNUMBER($A41),IF(RANK(B41,($B$17:$B$47,$E$17:$E$47,$H$17:$H$47,$K$17:$K$47),)&lt;=$H$7,RANK(B41,($B$17:$B$47,$E$17:$E$47,$H$17:$H$47,$K$17:$K$47),),""),"")</f>
      </c>
      <c r="E41" s="22">
        <f t="shared" si="2"/>
      </c>
      <c r="F41" s="28">
        <f t="shared" si="3"/>
      </c>
      <c r="G41" s="29">
        <f>IF(ISNUMBER($A41),IF(RANK(E41,($B$17:$B$47,$E$17:$E$47,$H$17:$H$47,$K$17:$K$47),)&lt;=$H$7,RANK(E41,($B$17:$B$47,$E$17:$E$47,$H$17:$H$47,$K$17:$K$47),),""),"")</f>
      </c>
      <c r="H41" s="22">
        <f t="shared" si="4"/>
      </c>
      <c r="I41" s="28">
        <f t="shared" si="5"/>
      </c>
      <c r="J41" s="29">
        <f>IF(ISNUMBER($A41),IF(RANK(H41,($B$17:$B$47,$E$17:$E$47,$H$17:$H$47,$K$17:$K$47),)&lt;=$H$7,RANK(H41,($B$17:$B$47,$E$17:$E$47,$H$17:$H$47,$K$17:$K$47),),""),"")</f>
      </c>
      <c r="K41" s="22">
        <f t="shared" si="31"/>
      </c>
      <c r="L41" s="28">
        <f t="shared" si="6"/>
      </c>
      <c r="M41" s="29">
        <f>IF(ISNUMBER($A41),IF(RANK(K41,($B$17:$B$47,$E$17:$E$47,$H$17:$H$47,$K$17:$K$47),)&lt;=$H$7,RANK(K41,($B$17:$B$47,$E$17:$E$47,$H$17:$H$47,$K$17:$K$47),),""),"")</f>
      </c>
      <c r="N41" s="29"/>
      <c r="O41" s="29"/>
      <c r="Q41" s="27">
        <f t="shared" si="7"/>
      </c>
      <c r="R41" s="30">
        <f t="shared" si="8"/>
      </c>
      <c r="S41" s="27">
        <f t="shared" si="9"/>
      </c>
      <c r="T41" s="27">
        <f t="shared" si="10"/>
      </c>
      <c r="U41" s="27">
        <f t="shared" si="27"/>
        <v>0</v>
      </c>
      <c r="V41" s="27">
        <f t="shared" si="11"/>
      </c>
      <c r="W41" s="27">
        <f t="shared" si="12"/>
      </c>
      <c r="X41" s="27">
        <f t="shared" si="13"/>
      </c>
      <c r="Y41" s="27">
        <f t="shared" si="14"/>
      </c>
      <c r="Z41" s="27">
        <f t="shared" si="15"/>
      </c>
      <c r="AA41" s="27">
        <f t="shared" si="16"/>
      </c>
      <c r="AB41" s="27">
        <f t="shared" si="17"/>
      </c>
      <c r="AC41" s="27">
        <f t="shared" si="18"/>
      </c>
      <c r="AD41" s="27">
        <f>IF($W$15=1,IF(Z41=1,IF(RANK($B$13,($V41,$W41,$X41,$Y41))=1,1,""),""),IF($W$15&lt;=2,IF(Z41=1,IF(RANK($B$13,($V41,$W41,$X41,$Y41))&lt;=2,1,""),""),IF(Z41=1,IF(RANK($B$13,($V41,$W41,$X41,$Y41))&lt;=3,1,""),"")))</f>
      </c>
      <c r="AE41" s="27">
        <f>IF($W$15=1,IF(AA41=1,IF(RANK($E$13,($V41,$W41,$X41,$Y41))=1,1,""),""),IF($W$15&lt;=2,IF(AA41=1,IF(RANK($E$13,($V41,$W41,$X41,$Y41))&lt;=2,1,""),""),IF(AA41=1,IF(RANK($E$13,($V41,$W41,$X41,$Y41))&lt;=3,1,""),"")))</f>
      </c>
      <c r="AF41" s="27">
        <f>IF($W$15=1,IF(AB41=1,IF(RANK($H$13,($V41,$W41,$X41,$Y41))=1,1,""),""),IF($W$15&lt;=2,IF(AB41=1,IF(RANK($H$13,($V41,$W41,$X41,$Y41))&lt;=2,1,""),""),IF(AB41=1,IF(RANK($H$13,($V41,$W41,$X41,$Y41))&lt;=3,1,""),"")))</f>
      </c>
      <c r="AG41" s="27">
        <f>IF($W$15=1,IF(AC41=1,IF(RANK($H$13,($V41,$W41,$X41,$Y41))=1,1,""),""),IF($W$15&lt;=2,IF(AC41=1,IF(RANK($H$13,($V41,$W41,$X41,$Y41))&lt;=2,1,""),""),IF(AC41=1,IF(RANK($H$13,($V41,$W41,$X41,$Y41))&lt;=3,1,""),"")))</f>
      </c>
      <c r="AH41" s="12" t="str">
        <f>IF(AD41=1,'Nombre de voix le plus élevé'!$F$17," ")</f>
        <v> </v>
      </c>
      <c r="AI41" s="12" t="str">
        <f>IF(AE41=1,'Nombre de voix le plus élevé'!$L$17," ")</f>
        <v> </v>
      </c>
      <c r="AJ41" s="12" t="str">
        <f>IF(AF41=1,'Nombre de voix le plus élevé'!$R$17," ")</f>
        <v> </v>
      </c>
      <c r="AK41" s="12" t="str">
        <f>IF(AG41=1,'Nombre de voix le plus élevé'!$X$17," ")</f>
        <v> </v>
      </c>
      <c r="AL41" s="12">
        <f t="shared" si="32"/>
      </c>
      <c r="AM41" s="12">
        <f t="shared" si="33"/>
      </c>
      <c r="AN41" s="12">
        <f t="shared" si="34"/>
      </c>
      <c r="AO41" s="12">
        <f t="shared" si="29"/>
      </c>
      <c r="AP41" s="12">
        <f t="shared" si="19"/>
      </c>
      <c r="AQ41" s="12">
        <f t="shared" si="20"/>
      </c>
      <c r="AR41" s="12">
        <f t="shared" si="21"/>
      </c>
      <c r="AS41" s="12">
        <f t="shared" si="22"/>
      </c>
      <c r="AT41" s="12">
        <f t="shared" si="23"/>
      </c>
      <c r="AU41" s="12">
        <f t="shared" si="24"/>
      </c>
      <c r="AV41" s="12">
        <f t="shared" si="25"/>
      </c>
      <c r="AW41" s="12">
        <f t="shared" si="30"/>
      </c>
      <c r="AX41" s="33">
        <f>IF(ISNUMBER($B41),SUM(PRODUCT($B41,1000000000000),PRODUCT($B$13,1000000),'Nombre de voix le plus élevé'!$F$17),"")</f>
      </c>
      <c r="AY41" s="31">
        <f>IF(ISNUMBER($E41),SUM(PRODUCT($E41,1000000000000),PRODUCT($E$13,1000000),'Nombre de voix le plus élevé'!$L$17),"")</f>
      </c>
      <c r="AZ41" s="31">
        <f>IF(ISNUMBER($H41),SUM(PRODUCT($H41,1000000000000),PRODUCT($H$13,1000000),'Nombre de voix le plus élevé'!$R$17),"")</f>
      </c>
      <c r="BA41" s="31">
        <f>IF(ISNUMBER($K41),SUM(PRODUCT($K41,1000000000000),PRODUCT($K$13,1000000),'Nombre de voix le plus élevé'!$S$17),"")</f>
      </c>
      <c r="BB41" s="32">
        <f>IF(ISNUMBER($A41),IF(RANK(AX41,($AX$17:$AX$47,$AY$17:$AY$47,$AZ$17:$AZ$47),)&lt;=$H$7,RANK(AX41,($AX$17:$AX$47,$AY$17:$AY$47,$AZ$17:$AZ$47),),""),"")</f>
      </c>
      <c r="BC41" s="32">
        <f>IF(ISNUMBER($A41),IF(RANK(AY41,($AX$17:$AX$47,$AY$17:$AY$47,$AZ$17:$AZ$47),)&lt;=$H$7,RANK(AY41,($AX$17:$AX$47,$AY$17:$AY$47,$AZ$17:$AZ$47),),""),"")</f>
      </c>
      <c r="BD41" s="32">
        <f>IF(ISNUMBER($A41),IF(RANK(AZ41,($AX$17:$AX$47,$AY$17:$AY$47,$AZ$17:$AZ$47),)&lt;=$H$7,RANK(AZ41,($AX$17:$AX$47,$AY$17:$AY$47,$AZ$17:$AZ$47),),""),"")</f>
      </c>
      <c r="BE41" s="32">
        <f>IF(ISNUMBER($A41),IF(RANK(BA41,($AX$17:$AX$47,$AY$17:$AY$47,$AZ$17:$AZ$47,$BA$17:$BA$47),)&lt;=$H$7,RANK(BA41,($AX$17:$AX$47,$AY$17:$AY$47,$AZ$17:$AZ$47,$BA$17:$BA$47),),""),"")</f>
      </c>
      <c r="BF41" s="12">
        <f>IF(ISNUMBER($A41),COUNTIF($BA$17:$BD71,$A41),"")</f>
      </c>
      <c r="BG41" s="12"/>
      <c r="CA41" s="4"/>
      <c r="CB41" s="4"/>
      <c r="CC41" s="4"/>
      <c r="CD41" s="4"/>
      <c r="CE41" s="4"/>
    </row>
    <row r="42" spans="1:59" s="4" customFormat="1" ht="17.25">
      <c r="A42" s="4">
        <f t="shared" si="0"/>
      </c>
      <c r="B42" s="3">
        <f t="shared" si="26"/>
      </c>
      <c r="C42" s="34">
        <f t="shared" si="1"/>
      </c>
      <c r="D42" s="29">
        <f>IF(ISNUMBER($A42),IF(RANK(B42,($B$17:$B$47,$E$17:$E$47,$H$17:$H$47,$K$17:$K$47),)&lt;=$H$7,RANK(B42,($B$17:$B$47,$E$17:$E$47,$H$17:$H$47,$K$17:$K$47),),""),"")</f>
      </c>
      <c r="E42" s="3">
        <f t="shared" si="2"/>
      </c>
      <c r="F42" s="34">
        <f t="shared" si="3"/>
      </c>
      <c r="G42" s="29">
        <f>IF(ISNUMBER($A42),IF(RANK(E42,($B$17:$B$47,$E$17:$E$47,$H$17:$H$47,$K$17:$K$47),)&lt;=$H$7,RANK(E42,($B$17:$B$47,$E$17:$E$47,$H$17:$H$47,$K$17:$K$47),),""),"")</f>
      </c>
      <c r="H42" s="3">
        <f t="shared" si="4"/>
      </c>
      <c r="I42" s="34">
        <f t="shared" si="5"/>
      </c>
      <c r="J42" s="29">
        <f>IF(ISNUMBER($A42),IF(RANK(H42,($B$17:$B$47,$E$17:$E$47,$H$17:$H$47,$K$17:$K$47),)&lt;=$H$7,RANK(H42,($B$17:$B$47,$E$17:$E$47,$H$17:$H$47,$K$17:$K$47),),""),"")</f>
      </c>
      <c r="K42" s="22">
        <f t="shared" si="31"/>
      </c>
      <c r="L42" s="28">
        <f t="shared" si="6"/>
      </c>
      <c r="M42" s="29">
        <f>IF(ISNUMBER($A42),IF(RANK(K42,($B$17:$B$47,$E$17:$E$47,$H$17:$H$47,$K$17:$K$47),)&lt;=$H$7,RANK(K42,($B$17:$B$47,$E$17:$E$47,$H$17:$H$47,$K$17:$K$47),),""),"")</f>
      </c>
      <c r="N42" s="35"/>
      <c r="O42" s="35"/>
      <c r="Q42" s="27">
        <f t="shared" si="7"/>
      </c>
      <c r="R42" s="30">
        <f t="shared" si="8"/>
      </c>
      <c r="S42" s="27">
        <f t="shared" si="9"/>
      </c>
      <c r="T42" s="27">
        <f t="shared" si="10"/>
      </c>
      <c r="U42" s="27">
        <f t="shared" si="27"/>
        <v>0</v>
      </c>
      <c r="V42" s="27">
        <f t="shared" si="11"/>
      </c>
      <c r="W42" s="27">
        <f t="shared" si="12"/>
      </c>
      <c r="X42" s="27">
        <f t="shared" si="13"/>
      </c>
      <c r="Y42" s="27">
        <f t="shared" si="14"/>
      </c>
      <c r="Z42" s="27">
        <f t="shared" si="15"/>
      </c>
      <c r="AA42" s="27">
        <f t="shared" si="16"/>
      </c>
      <c r="AB42" s="27">
        <f t="shared" si="17"/>
      </c>
      <c r="AC42" s="27">
        <f t="shared" si="18"/>
      </c>
      <c r="AD42" s="27">
        <f>IF($W$15=1,IF(Z42=1,IF(RANK($B$13,($V42,$W42,$X42,$Y42))=1,1,""),""),IF($W$15&lt;=2,IF(Z42=1,IF(RANK($B$13,($V42,$W42,$X42,$Y42))&lt;=2,1,""),""),IF(Z42=1,IF(RANK($B$13,($V42,$W42,$X42,$Y42))&lt;=3,1,""),"")))</f>
      </c>
      <c r="AE42" s="27">
        <f>IF($W$15=1,IF(AA42=1,IF(RANK($E$13,($V42,$W42,$X42,$Y42))=1,1,""),""),IF($W$15&lt;=2,IF(AA42=1,IF(RANK($E$13,($V42,$W42,$X42,$Y42))&lt;=2,1,""),""),IF(AA42=1,IF(RANK($E$13,($V42,$W42,$X42,$Y42))&lt;=3,1,""),"")))</f>
      </c>
      <c r="AF42" s="27">
        <f>IF($W$15=1,IF(AB42=1,IF(RANK($H$13,($V42,$W42,$X42,$Y42))=1,1,""),""),IF($W$15&lt;=2,IF(AB42=1,IF(RANK($H$13,($V42,$W42,$X42,$Y42))&lt;=2,1,""),""),IF(AB42=1,IF(RANK($H$13,($V42,$W42,$X42,$Y42))&lt;=3,1,""),"")))</f>
      </c>
      <c r="AG42" s="27">
        <f>IF($W$15=1,IF(AC42=1,IF(RANK($H$13,($V42,$W42,$X42,$Y42))=1,1,""),""),IF($W$15&lt;=2,IF(AC42=1,IF(RANK($H$13,($V42,$W42,$X42,$Y42))&lt;=2,1,""),""),IF(AC42=1,IF(RANK($H$13,($V42,$W42,$X42,$Y42))&lt;=3,1,""),"")))</f>
      </c>
      <c r="AH42" s="12" t="str">
        <f>IF(AD42=1,'Nombre de voix le plus élevé'!$F$17," ")</f>
        <v> </v>
      </c>
      <c r="AI42" s="12" t="str">
        <f>IF(AE42=1,'Nombre de voix le plus élevé'!$L$17," ")</f>
        <v> </v>
      </c>
      <c r="AJ42" s="12" t="str">
        <f>IF(AF42=1,'Nombre de voix le plus élevé'!$R$17," ")</f>
        <v> </v>
      </c>
      <c r="AK42" s="12" t="str">
        <f>IF(AG42=1,'Nombre de voix le plus élevé'!$X$17," ")</f>
        <v> </v>
      </c>
      <c r="AL42" s="12">
        <f t="shared" si="32"/>
      </c>
      <c r="AM42" s="12">
        <f t="shared" si="33"/>
      </c>
      <c r="AN42" s="12">
        <f t="shared" si="34"/>
      </c>
      <c r="AO42" s="12">
        <f t="shared" si="29"/>
      </c>
      <c r="AP42" s="12">
        <f t="shared" si="19"/>
      </c>
      <c r="AQ42" s="12">
        <f t="shared" si="20"/>
      </c>
      <c r="AR42" s="12">
        <f t="shared" si="21"/>
      </c>
      <c r="AS42" s="12">
        <f t="shared" si="22"/>
      </c>
      <c r="AT42" s="12">
        <f t="shared" si="23"/>
      </c>
      <c r="AU42" s="12">
        <f t="shared" si="24"/>
      </c>
      <c r="AV42" s="12">
        <f t="shared" si="25"/>
      </c>
      <c r="AW42" s="12">
        <f t="shared" si="30"/>
      </c>
      <c r="AX42" s="33">
        <f>IF(ISNUMBER($B42),SUM(PRODUCT($B42,1000000000000),PRODUCT($B$13,1000000),'Nombre de voix le plus élevé'!$F$17),"")</f>
      </c>
      <c r="AY42" s="31">
        <f>IF(ISNUMBER($E42),SUM(PRODUCT($E42,1000000000000),PRODUCT($E$13,1000000),'Nombre de voix le plus élevé'!$L$17),"")</f>
      </c>
      <c r="AZ42" s="31">
        <f>IF(ISNUMBER($H42),SUM(PRODUCT($H42,1000000000000),PRODUCT($H$13,1000000),'Nombre de voix le plus élevé'!$R$17),"")</f>
      </c>
      <c r="BA42" s="31">
        <f>IF(ISNUMBER($K42),SUM(PRODUCT($K42,1000000000000),PRODUCT($K$13,1000000),'Nombre de voix le plus élevé'!$S$17),"")</f>
      </c>
      <c r="BB42" s="32">
        <f>IF(ISNUMBER($A42),IF(RANK(AX42,($AX$17:$AX$47,$AY$17:$AY$47,$AZ$17:$AZ$47),)&lt;=$H$7,RANK(AX42,($AX$17:$AX$47,$AY$17:$AY$47,$AZ$17:$AZ$47),),""),"")</f>
      </c>
      <c r="BC42" s="32">
        <f>IF(ISNUMBER($A42),IF(RANK(AY42,($AX$17:$AX$47,$AY$17:$AY$47,$AZ$17:$AZ$47),)&lt;=$H$7,RANK(AY42,($AX$17:$AX$47,$AY$17:$AY$47,$AZ$17:$AZ$47),),""),"")</f>
      </c>
      <c r="BD42" s="32">
        <f>IF(ISNUMBER($A42),IF(RANK(AZ42,($AX$17:$AX$47,$AY$17:$AY$47,$AZ$17:$AZ$47),)&lt;=$H$7,RANK(AZ42,($AX$17:$AX$47,$AY$17:$AY$47,$AZ$17:$AZ$47),),""),"")</f>
      </c>
      <c r="BE42" s="32">
        <f>IF(ISNUMBER($A42),IF(RANK(BA42,($AX$17:$AX$47,$AY$17:$AY$47,$AZ$17:$AZ$47,$BA$17:$BA$47),)&lt;=$H$7,RANK(BA42,($AX$17:$AX$47,$AY$17:$AY$47,$AZ$17:$AZ$47,$BA$17:$BA$47),),""),"")</f>
      </c>
      <c r="BF42" s="12">
        <f>IF(ISNUMBER($A42),COUNTIF($AT$17:$AW72,$A42),"")</f>
      </c>
      <c r="BG42" s="12"/>
    </row>
    <row r="43" spans="1:59" s="4" customFormat="1" ht="17.25">
      <c r="A43" s="4">
        <f>IF($H$7&gt;=ROW()-13,ROW()-13,"")</f>
      </c>
      <c r="B43" s="3">
        <f t="shared" si="26"/>
      </c>
      <c r="C43" s="34">
        <f t="shared" si="1"/>
      </c>
      <c r="D43" s="29">
        <f>IF(ISNUMBER($A43),IF(RANK(B43,($B$17:$B$47,$E$17:$E$47,$H$17:$H$47,$K$17:$K$47),)&lt;=$H$7,RANK(B43,($B$17:$B$47,$E$17:$E$47,$H$17:$H$47,$K$17:$K$47),),""),"")</f>
      </c>
      <c r="E43" s="3">
        <f t="shared" si="2"/>
      </c>
      <c r="F43" s="34">
        <f t="shared" si="3"/>
      </c>
      <c r="G43" s="29">
        <f>IF(ISNUMBER($A43),IF(RANK(E43,($B$17:$B$47,$E$17:$E$47,$H$17:$H$47,$K$17:$K$47),)&lt;=$H$7,RANK(E43,($B$17:$B$47,$E$17:$E$47,$H$17:$H$47,$K$17:$K$47),),""),"")</f>
      </c>
      <c r="H43" s="3">
        <f t="shared" si="4"/>
      </c>
      <c r="I43" s="34">
        <f t="shared" si="5"/>
      </c>
      <c r="J43" s="29">
        <f>IF(ISNUMBER($A43),IF(RANK(H43,($B$17:$B$47,$E$17:$E$47,$H$17:$H$47,$K$17:$K$47),)&lt;=$H$7,RANK(H43,($B$17:$B$47,$E$17:$E$47,$H$17:$H$47,$K$17:$K$47),),""),"")</f>
      </c>
      <c r="K43" s="22">
        <f t="shared" si="31"/>
      </c>
      <c r="L43" s="28">
        <f t="shared" si="6"/>
      </c>
      <c r="M43" s="29">
        <f>IF(ISNUMBER($A43),IF(RANK(K43,($B$17:$B$47,$E$17:$E$47,$H$17:$H$47,$K$17:$K$47),)&lt;=$H$7,RANK(K43,($B$17:$B$47,$E$17:$E$47,$H$17:$H$47,$K$17:$K$47),),""),"")</f>
      </c>
      <c r="N43" s="35"/>
      <c r="O43" s="35"/>
      <c r="Q43" s="27">
        <f t="shared" si="7"/>
      </c>
      <c r="R43" s="30">
        <f t="shared" si="8"/>
      </c>
      <c r="S43" s="27">
        <f t="shared" si="9"/>
      </c>
      <c r="T43" s="27">
        <f t="shared" si="10"/>
      </c>
      <c r="U43" s="27">
        <f t="shared" si="27"/>
        <v>0</v>
      </c>
      <c r="V43" s="27">
        <f t="shared" si="11"/>
      </c>
      <c r="W43" s="27">
        <f t="shared" si="12"/>
      </c>
      <c r="X43" s="27">
        <f t="shared" si="13"/>
      </c>
      <c r="Y43" s="27">
        <f t="shared" si="14"/>
      </c>
      <c r="Z43" s="27">
        <f t="shared" si="15"/>
      </c>
      <c r="AA43" s="27">
        <f t="shared" si="16"/>
      </c>
      <c r="AB43" s="27">
        <f t="shared" si="17"/>
      </c>
      <c r="AC43" s="27">
        <f t="shared" si="18"/>
      </c>
      <c r="AD43" s="27">
        <f>IF($W$15=1,IF(Z43=1,IF(RANK($B$13,($V43,$W43,$X43,$Y43))=1,1,""),""),IF($W$15&lt;=2,IF(Z43=1,IF(RANK($B$13,($V43,$W43,$X43,$Y43))&lt;=2,1,""),""),IF(Z43=1,IF(RANK($B$13,($V43,$W43,$X43,$Y43))&lt;=3,1,""),"")))</f>
      </c>
      <c r="AE43" s="27">
        <f>IF($W$15=1,IF(AA43=1,IF(RANK($E$13,($V43,$W43,$X43,$Y43))=1,1,""),""),IF($W$15&lt;=2,IF(AA43=1,IF(RANK($E$13,($V43,$W43,$X43,$Y43))&lt;=2,1,""),""),IF(AA43=1,IF(RANK($E$13,($V43,$W43,$X43,$Y43))&lt;=3,1,""),"")))</f>
      </c>
      <c r="AF43" s="27">
        <f>IF($W$15=1,IF(AB43=1,IF(RANK($H$13,($V43,$W43,$X43,$Y43))=1,1,""),""),IF($W$15&lt;=2,IF(AB43=1,IF(RANK($H$13,($V43,$W43,$X43,$Y43))&lt;=2,1,""),""),IF(AB43=1,IF(RANK($H$13,($V43,$W43,$X43,$Y43))&lt;=3,1,""),"")))</f>
      </c>
      <c r="AG43" s="27">
        <f>IF($W$15=1,IF(AC43=1,IF(RANK($H$13,($V43,$W43,$X43,$Y43))=1,1,""),""),IF($W$15&lt;=2,IF(AC43=1,IF(RANK($H$13,($V43,$W43,$X43,$Y43))&lt;=2,1,""),""),IF(AC43=1,IF(RANK($H$13,($V43,$W43,$X43,$Y43))&lt;=3,1,""),"")))</f>
      </c>
      <c r="AH43" s="12" t="str">
        <f>IF(AD43=1,'Nombre de voix le plus élevé'!$F$17," ")</f>
        <v> </v>
      </c>
      <c r="AI43" s="12" t="str">
        <f>IF(AE43=1,'Nombre de voix le plus élevé'!$L$17," ")</f>
        <v> </v>
      </c>
      <c r="AJ43" s="12" t="str">
        <f>IF(AF43=1,'Nombre de voix le plus élevé'!$R$17," ")</f>
        <v> </v>
      </c>
      <c r="AK43" s="12" t="str">
        <f>IF(AG43=1,'Nombre de voix le plus élevé'!$X$17," ")</f>
        <v> </v>
      </c>
      <c r="AL43" s="12">
        <f t="shared" si="32"/>
      </c>
      <c r="AM43" s="12">
        <f t="shared" si="33"/>
      </c>
      <c r="AN43" s="12">
        <f t="shared" si="34"/>
      </c>
      <c r="AO43" s="12">
        <f t="shared" si="29"/>
      </c>
      <c r="AP43" s="12">
        <f t="shared" si="19"/>
      </c>
      <c r="AQ43" s="12">
        <f t="shared" si="20"/>
      </c>
      <c r="AR43" s="12">
        <f t="shared" si="21"/>
      </c>
      <c r="AS43" s="12">
        <f t="shared" si="22"/>
      </c>
      <c r="AT43" s="12">
        <f t="shared" si="23"/>
      </c>
      <c r="AU43" s="12">
        <f t="shared" si="24"/>
      </c>
      <c r="AV43" s="12">
        <f t="shared" si="25"/>
      </c>
      <c r="AW43" s="12">
        <f t="shared" si="30"/>
      </c>
      <c r="AX43" s="33">
        <f>IF(ISNUMBER($B43),SUM(PRODUCT($B43,1000000000000),PRODUCT($B$13,1000000),'Nombre de voix le plus élevé'!$F$17),"")</f>
      </c>
      <c r="AY43" s="31">
        <f>IF(ISNUMBER($E43),SUM(PRODUCT($E43,1000000000000),PRODUCT($E$13,1000000),'Nombre de voix le plus élevé'!$L$17),"")</f>
      </c>
      <c r="AZ43" s="31">
        <f>IF(ISNUMBER($H43),SUM(PRODUCT($H43,1000000000000),PRODUCT($H$13,1000000),'Nombre de voix le plus élevé'!$R$17),"")</f>
      </c>
      <c r="BA43" s="31">
        <f>IF(ISNUMBER($K43),SUM(PRODUCT($K43,1000000000000),PRODUCT($K$13,1000000),'Nombre de voix le plus élevé'!$S$17),"")</f>
      </c>
      <c r="BB43" s="32">
        <f>IF(ISNUMBER($A43),IF(RANK(AX43,($AX$17:$AX$47,$AY$17:$AY$47,$AZ$17:$AZ$47),)&lt;=$H$7,RANK(AX43,($AX$17:$AX$47,$AY$17:$AY$47,$AZ$17:$AZ$47),),""),"")</f>
      </c>
      <c r="BC43" s="32">
        <f>IF(ISNUMBER($A43),IF(RANK(AY43,($AX$17:$AX$47,$AY$17:$AY$47,$AZ$17:$AZ$47),)&lt;=$H$7,RANK(AY43,($AX$17:$AX$47,$AY$17:$AY$47,$AZ$17:$AZ$47),),""),"")</f>
      </c>
      <c r="BD43" s="32">
        <f>IF(ISNUMBER($A43),IF(RANK(AZ43,($AX$17:$AX$47,$AY$17:$AY$47,$AZ$17:$AZ$47),)&lt;=$H$7,RANK(AZ43,($AX$17:$AX$47,$AY$17:$AY$47,$AZ$17:$AZ$47),),""),"")</f>
      </c>
      <c r="BE43" s="32">
        <f>IF(ISNUMBER($A43),IF(RANK(BA43,($AX$17:$AX$47,$AY$17:$AY$47,$AZ$17:$AZ$47,$BA$17:$BA$47),)&lt;=$H$7,RANK(BA43,($AX$17:$AX$47,$AY$17:$AY$47,$AZ$17:$AZ$47,$BA$17:$BA$47),),""),"")</f>
      </c>
      <c r="BF43" s="12">
        <f>IF(ISNUMBER($A43),COUNTIF($AT$17:$AW73,$A43),"")</f>
      </c>
      <c r="BG43" s="12"/>
    </row>
    <row r="44" spans="1:59" s="4" customFormat="1" ht="17.25">
      <c r="A44" s="4">
        <f>IF($H$7&gt;=ROW()-13,ROW()-13,"")</f>
      </c>
      <c r="B44" s="3">
        <f t="shared" si="26"/>
      </c>
      <c r="C44" s="34">
        <f t="shared" si="1"/>
      </c>
      <c r="D44" s="29">
        <f>IF(ISNUMBER($A44),IF(RANK(B44,($B$17:$B$47,$E$17:$E$47,$H$17:$H$47,$K$17:$K$47),)&lt;=$H$7,RANK(B44,($B$17:$B$47,$E$17:$E$47,$H$17:$H$47,$K$17:$K$47),),""),"")</f>
      </c>
      <c r="E44" s="3">
        <f t="shared" si="2"/>
      </c>
      <c r="F44" s="34">
        <f t="shared" si="3"/>
      </c>
      <c r="G44" s="29">
        <f>IF(ISNUMBER($A44),IF(RANK(E44,($B$17:$B$47,$E$17:$E$47,$H$17:$H$47,$K$17:$K$47),)&lt;=$H$7,RANK(E44,($B$17:$B$47,$E$17:$E$47,$H$17:$H$47,$K$17:$K$47),),""),"")</f>
      </c>
      <c r="H44" s="3">
        <f t="shared" si="4"/>
      </c>
      <c r="I44" s="34">
        <f t="shared" si="5"/>
      </c>
      <c r="J44" s="29">
        <f>IF(ISNUMBER($A44),IF(RANK(H44,($B$17:$B$47,$E$17:$E$47,$H$17:$H$47,$K$17:$K$47),)&lt;=$H$7,RANK(H44,($B$17:$B$47,$E$17:$E$47,$H$17:$H$47,$K$17:$K$47),),""),"")</f>
      </c>
      <c r="K44" s="22">
        <f t="shared" si="31"/>
      </c>
      <c r="L44" s="28">
        <f t="shared" si="6"/>
      </c>
      <c r="M44" s="29">
        <f>IF(ISNUMBER($A44),IF(RANK(K44,($B$17:$B$47,$E$17:$E$47,$H$17:$H$47,$K$17:$K$47),)&lt;=$H$7,RANK(K44,($B$17:$B$47,$E$17:$E$47,$H$17:$H$47,$K$17:$K$47),),""),"")</f>
      </c>
      <c r="N44" s="35"/>
      <c r="O44" s="35"/>
      <c r="Q44" s="27">
        <f t="shared" si="7"/>
      </c>
      <c r="R44" s="30">
        <f t="shared" si="8"/>
      </c>
      <c r="S44" s="27">
        <f t="shared" si="9"/>
      </c>
      <c r="T44" s="27">
        <f t="shared" si="10"/>
      </c>
      <c r="U44" s="27">
        <f t="shared" si="27"/>
        <v>0</v>
      </c>
      <c r="V44" s="27">
        <f t="shared" si="11"/>
      </c>
      <c r="W44" s="27">
        <f t="shared" si="12"/>
      </c>
      <c r="X44" s="27">
        <f t="shared" si="13"/>
      </c>
      <c r="Y44" s="27">
        <f t="shared" si="14"/>
      </c>
      <c r="Z44" s="27">
        <f t="shared" si="15"/>
      </c>
      <c r="AA44" s="27">
        <f t="shared" si="16"/>
      </c>
      <c r="AB44" s="27">
        <f t="shared" si="17"/>
      </c>
      <c r="AC44" s="27">
        <f t="shared" si="18"/>
      </c>
      <c r="AD44" s="27">
        <f>IF($W$15=1,IF(Z44=1,IF(RANK($B$13,($V44,$W44,$X44,$Y44))=1,1,""),""),IF($W$15&lt;=2,IF(Z44=1,IF(RANK($B$13,($V44,$W44,$X44,$Y44))&lt;=2,1,""),""),IF(Z44=1,IF(RANK($B$13,($V44,$W44,$X44,$Y44))&lt;=3,1,""),"")))</f>
      </c>
      <c r="AE44" s="27">
        <f>IF($W$15=1,IF(AA44=1,IF(RANK($E$13,($V44,$W44,$X44,$Y44))=1,1,""),""),IF($W$15&lt;=2,IF(AA44=1,IF(RANK($E$13,($V44,$W44,$X44,$Y44))&lt;=2,1,""),""),IF(AA44=1,IF(RANK($E$13,($V44,$W44,$X44,$Y44))&lt;=3,1,""),"")))</f>
      </c>
      <c r="AF44" s="27">
        <f>IF($W$15=1,IF(AB44=1,IF(RANK($H$13,($V44,$W44,$X44,$Y44))=1,1,""),""),IF($W$15&lt;=2,IF(AB44=1,IF(RANK($H$13,($V44,$W44,$X44,$Y44))&lt;=2,1,""),""),IF(AB44=1,IF(RANK($H$13,($V44,$W44,$X44,$Y44))&lt;=3,1,""),"")))</f>
      </c>
      <c r="AG44" s="27">
        <f>IF($W$15=1,IF(AC44=1,IF(RANK($H$13,($V44,$W44,$X44,$Y44))=1,1,""),""),IF($W$15&lt;=2,IF(AC44=1,IF(RANK($H$13,($V44,$W44,$X44,$Y44))&lt;=2,1,""),""),IF(AC44=1,IF(RANK($H$13,($V44,$W44,$X44,$Y44))&lt;=3,1,""),"")))</f>
      </c>
      <c r="AH44" s="12" t="str">
        <f>IF(AD44=1,'Nombre de voix le plus élevé'!$F$17," ")</f>
        <v> </v>
      </c>
      <c r="AI44" s="12" t="str">
        <f>IF(AE44=1,'Nombre de voix le plus élevé'!$L$17," ")</f>
        <v> </v>
      </c>
      <c r="AJ44" s="12" t="str">
        <f>IF(AF44=1,'Nombre de voix le plus élevé'!$R$17," ")</f>
        <v> </v>
      </c>
      <c r="AK44" s="12" t="str">
        <f>IF(AG44=1,'Nombre de voix le plus élevé'!$X$17," ")</f>
        <v> </v>
      </c>
      <c r="AL44" s="12">
        <f t="shared" si="32"/>
      </c>
      <c r="AM44" s="12">
        <f t="shared" si="33"/>
      </c>
      <c r="AN44" s="12">
        <f t="shared" si="34"/>
      </c>
      <c r="AO44" s="12">
        <f t="shared" si="29"/>
      </c>
      <c r="AP44" s="12">
        <f t="shared" si="19"/>
      </c>
      <c r="AQ44" s="12">
        <f t="shared" si="20"/>
      </c>
      <c r="AR44" s="12">
        <f t="shared" si="21"/>
      </c>
      <c r="AS44" s="12">
        <f t="shared" si="22"/>
      </c>
      <c r="AT44" s="12">
        <f t="shared" si="23"/>
      </c>
      <c r="AU44" s="12">
        <f t="shared" si="24"/>
      </c>
      <c r="AV44" s="12">
        <f t="shared" si="25"/>
      </c>
      <c r="AW44" s="12">
        <f t="shared" si="30"/>
      </c>
      <c r="AX44" s="33">
        <f>IF(ISNUMBER($B44),SUM(PRODUCT($B44,1000000000000),PRODUCT($B$13,1000000),'Nombre de voix le plus élevé'!$F$17),"")</f>
      </c>
      <c r="AY44" s="31">
        <f>IF(ISNUMBER($E44),SUM(PRODUCT($E44,1000000000000),PRODUCT($E$13,1000000),'Nombre de voix le plus élevé'!$L$17),"")</f>
      </c>
      <c r="AZ44" s="31">
        <f>IF(ISNUMBER($H44),SUM(PRODUCT($H44,1000000000000),PRODUCT($H$13,1000000),'Nombre de voix le plus élevé'!$R$17),"")</f>
      </c>
      <c r="BA44" s="31">
        <f>IF(ISNUMBER($K44),SUM(PRODUCT($K44,1000000000000),PRODUCT($K$13,1000000),'Nombre de voix le plus élevé'!$S$17),"")</f>
      </c>
      <c r="BB44" s="32">
        <f>IF(ISNUMBER($A44),IF(RANK(AX44,($AX$17:$AX$47,$AY$17:$AY$47,$AZ$17:$AZ$47),)&lt;=$H$7,RANK(AX44,($AX$17:$AX$47,$AY$17:$AY$47,$AZ$17:$AZ$47),),""),"")</f>
      </c>
      <c r="BC44" s="32">
        <f>IF(ISNUMBER($A44),IF(RANK(AY44,($AX$17:$AX$47,$AY$17:$AY$47,$AZ$17:$AZ$47),)&lt;=$H$7,RANK(AY44,($AX$17:$AX$47,$AY$17:$AY$47,$AZ$17:$AZ$47),),""),"")</f>
      </c>
      <c r="BD44" s="32">
        <f>IF(ISNUMBER($A44),IF(RANK(AZ44,($AX$17:$AX$47,$AY$17:$AY$47,$AZ$17:$AZ$47),)&lt;=$H$7,RANK(AZ44,($AX$17:$AX$47,$AY$17:$AY$47,$AZ$17:$AZ$47),),""),"")</f>
      </c>
      <c r="BE44" s="32">
        <f>IF(ISNUMBER($A44),IF(RANK(BA44,($AX$17:$AX$47,$AY$17:$AY$47,$AZ$17:$AZ$47,$BA$17:$BA$47),)&lt;=$H$7,RANK(BA44,($AX$17:$AX$47,$AY$17:$AY$47,$AZ$17:$AZ$47,$BA$17:$BA$47),),""),"")</f>
      </c>
      <c r="BF44" s="12">
        <f>IF(ISNUMBER($A44),COUNTIF($AT$17:$AW74,$A44),"")</f>
      </c>
      <c r="BG44" s="12"/>
    </row>
    <row r="45" spans="1:59" s="4" customFormat="1" ht="17.25">
      <c r="A45" s="4">
        <f>IF($H$7&gt;=ROW()-13,ROW()-13,"")</f>
      </c>
      <c r="B45" s="3">
        <f t="shared" si="26"/>
      </c>
      <c r="C45" s="34">
        <f t="shared" si="1"/>
      </c>
      <c r="D45" s="29">
        <f>IF(ISNUMBER($A45),IF(RANK(B45,($B$17:$B$47,$E$17:$E$47,$H$17:$H$47,$K$17:$K$47),)&lt;=$H$7,RANK(B45,($B$17:$B$47,$E$17:$E$47,$H$17:$H$47,$K$17:$K$47),),""),"")</f>
      </c>
      <c r="E45" s="3">
        <f t="shared" si="2"/>
      </c>
      <c r="F45" s="34">
        <f t="shared" si="3"/>
      </c>
      <c r="G45" s="29">
        <f>IF(ISNUMBER($A45),IF(RANK(E45,($B$17:$B$47,$E$17:$E$47,$H$17:$H$47,$K$17:$K$47),)&lt;=$H$7,RANK(E45,($B$17:$B$47,$E$17:$E$47,$H$17:$H$47,$K$17:$K$47),),""),"")</f>
      </c>
      <c r="H45" s="3">
        <f t="shared" si="4"/>
      </c>
      <c r="I45" s="34">
        <f t="shared" si="5"/>
      </c>
      <c r="J45" s="29">
        <f>IF(ISNUMBER($A45),IF(RANK(H45,($B$17:$B$47,$E$17:$E$47,$H$17:$H$47,$K$17:$K$47),)&lt;=$H$7,RANK(H45,($B$17:$B$47,$E$17:$E$47,$H$17:$H$47,$K$17:$K$47),),""),"")</f>
      </c>
      <c r="K45" s="22">
        <f t="shared" si="31"/>
      </c>
      <c r="L45" s="28">
        <f t="shared" si="6"/>
      </c>
      <c r="M45" s="29">
        <f>IF(ISNUMBER($A45),IF(RANK(K45,($B$17:$B$47,$E$17:$E$47,$H$17:$H$47,$K$17:$K$47),)&lt;=$H$7,RANK(K45,($B$17:$B$47,$E$17:$E$47,$H$17:$H$47,$K$17:$K$47),),""),"")</f>
      </c>
      <c r="N45" s="35"/>
      <c r="O45" s="35"/>
      <c r="Q45" s="27">
        <f t="shared" si="7"/>
      </c>
      <c r="R45" s="30">
        <f t="shared" si="8"/>
      </c>
      <c r="S45" s="27">
        <f t="shared" si="9"/>
      </c>
      <c r="T45" s="27">
        <f t="shared" si="10"/>
      </c>
      <c r="U45" s="27">
        <f t="shared" si="27"/>
        <v>0</v>
      </c>
      <c r="V45" s="27">
        <f t="shared" si="11"/>
      </c>
      <c r="W45" s="27">
        <f t="shared" si="12"/>
      </c>
      <c r="X45" s="27">
        <f t="shared" si="13"/>
      </c>
      <c r="Y45" s="27">
        <f t="shared" si="14"/>
      </c>
      <c r="Z45" s="27">
        <f t="shared" si="15"/>
      </c>
      <c r="AA45" s="27">
        <f t="shared" si="16"/>
      </c>
      <c r="AB45" s="27">
        <f t="shared" si="17"/>
      </c>
      <c r="AC45" s="27">
        <f t="shared" si="18"/>
      </c>
      <c r="AD45" s="27">
        <f>IF($W$15=1,IF(Z45=1,IF(RANK($B$13,($V45,$W45,$X45,$Y45))=1,1,""),""),IF($W$15&lt;=2,IF(Z45=1,IF(RANK($B$13,($V45,$W45,$X45,$Y45))&lt;=2,1,""),""),IF(Z45=1,IF(RANK($B$13,($V45,$W45,$X45,$Y45))&lt;=3,1,""),"")))</f>
      </c>
      <c r="AE45" s="27">
        <f>IF($W$15=1,IF(AA45=1,IF(RANK($E$13,($V45,$W45,$X45,$Y45))=1,1,""),""),IF($W$15&lt;=2,IF(AA45=1,IF(RANK($E$13,($V45,$W45,$X45,$Y45))&lt;=2,1,""),""),IF(AA45=1,IF(RANK($E$13,($V45,$W45,$X45,$Y45))&lt;=3,1,""),"")))</f>
      </c>
      <c r="AF45" s="27">
        <f>IF($W$15=1,IF(AB45=1,IF(RANK($H$13,($V45,$W45,$X45,$Y45))=1,1,""),""),IF($W$15&lt;=2,IF(AB45=1,IF(RANK($H$13,($V45,$W45,$X45,$Y45))&lt;=2,1,""),""),IF(AB45=1,IF(RANK($H$13,($V45,$W45,$X45,$Y45))&lt;=3,1,""),"")))</f>
      </c>
      <c r="AG45" s="27">
        <f>IF($W$15=1,IF(AC45=1,IF(RANK($H$13,($V45,$W45,$X45,$Y45))=1,1,""),""),IF($W$15&lt;=2,IF(AC45=1,IF(RANK($H$13,($V45,$W45,$X45,$Y45))&lt;=2,1,""),""),IF(AC45=1,IF(RANK($H$13,($V45,$W45,$X45,$Y45))&lt;=3,1,""),"")))</f>
      </c>
      <c r="AH45" s="12" t="str">
        <f>IF(AD45=1,'Nombre de voix le plus élevé'!$F$17," ")</f>
        <v> </v>
      </c>
      <c r="AI45" s="12" t="str">
        <f>IF(AE45=1,'Nombre de voix le plus élevé'!$L$17," ")</f>
        <v> </v>
      </c>
      <c r="AJ45" s="12" t="str">
        <f>IF(AF45=1,'Nombre de voix le plus élevé'!$R$17," ")</f>
        <v> </v>
      </c>
      <c r="AK45" s="12" t="str">
        <f>IF(AG45=1,'Nombre de voix le plus élevé'!$X$17," ")</f>
        <v> </v>
      </c>
      <c r="AL45" s="12">
        <f t="shared" si="32"/>
      </c>
      <c r="AM45" s="12">
        <f t="shared" si="33"/>
      </c>
      <c r="AN45" s="12">
        <f t="shared" si="34"/>
      </c>
      <c r="AO45" s="12">
        <f t="shared" si="29"/>
      </c>
      <c r="AP45" s="12">
        <f t="shared" si="19"/>
      </c>
      <c r="AQ45" s="12">
        <f t="shared" si="20"/>
      </c>
      <c r="AR45" s="12">
        <f t="shared" si="21"/>
      </c>
      <c r="AS45" s="12">
        <f t="shared" si="22"/>
      </c>
      <c r="AT45" s="12">
        <f t="shared" si="23"/>
      </c>
      <c r="AU45" s="12">
        <f t="shared" si="24"/>
      </c>
      <c r="AV45" s="12">
        <f t="shared" si="25"/>
      </c>
      <c r="AW45" s="12">
        <f t="shared" si="30"/>
      </c>
      <c r="AX45" s="33">
        <f>IF(ISNUMBER($B45),SUM(PRODUCT($B45,1000000000000),PRODUCT($B$13,1000000),'Nombre de voix le plus élevé'!$F$17),"")</f>
      </c>
      <c r="AY45" s="31">
        <f>IF(ISNUMBER($E45),SUM(PRODUCT($E45,1000000000000),PRODUCT($E$13,1000000),'Nombre de voix le plus élevé'!$L$17),"")</f>
      </c>
      <c r="AZ45" s="31">
        <f>IF(ISNUMBER($H45),SUM(PRODUCT($H45,1000000000000),PRODUCT($H$13,1000000),'Nombre de voix le plus élevé'!$R$17),"")</f>
      </c>
      <c r="BA45" s="31">
        <f>IF(ISNUMBER($K45),SUM(PRODUCT($K45,1000000000000),PRODUCT($K$13,1000000),'Nombre de voix le plus élevé'!$S$17),"")</f>
      </c>
      <c r="BB45" s="32">
        <f>IF(ISNUMBER($A45),IF(RANK(AX45,($AX$17:$AX$47,$AY$17:$AY$47,$AZ$17:$AZ$47),)&lt;=$H$7,RANK(AX45,($AX$17:$AX$47,$AY$17:$AY$47,$AZ$17:$AZ$47),),""),"")</f>
      </c>
      <c r="BC45" s="32">
        <f>IF(ISNUMBER($A45),IF(RANK(AY45,($AX$17:$AX$47,$AY$17:$AY$47,$AZ$17:$AZ$47),)&lt;=$H$7,RANK(AY45,($AX$17:$AX$47,$AY$17:$AY$47,$AZ$17:$AZ$47),),""),"")</f>
      </c>
      <c r="BD45" s="32">
        <f>IF(ISNUMBER($A45),IF(RANK(AZ45,($AX$17:$AX$47,$AY$17:$AY$47,$AZ$17:$AZ$47),)&lt;=$H$7,RANK(AZ45,($AX$17:$AX$47,$AY$17:$AY$47,$AZ$17:$AZ$47),),""),"")</f>
      </c>
      <c r="BE45" s="32">
        <f>IF(ISNUMBER($A45),IF(RANK(BA45,($AX$17:$AX$47,$AY$17:$AY$47,$AZ$17:$AZ$47,$BA$17:$BA$47),)&lt;=$H$7,RANK(BA45,($AX$17:$AX$47,$AY$17:$AY$47,$AZ$17:$AZ$47,$BA$17:$BA$47),),""),"")</f>
      </c>
      <c r="BF45" s="12">
        <f>IF(ISNUMBER($A45),COUNTIF($AT$17:$AW75,$A45),"")</f>
      </c>
      <c r="BG45" s="12"/>
    </row>
    <row r="46" spans="1:59" s="4" customFormat="1" ht="17.25">
      <c r="A46" s="4">
        <f>IF($H$7&gt;=ROW()-13,ROW()-13,"")</f>
      </c>
      <c r="B46" s="3">
        <f t="shared" si="26"/>
      </c>
      <c r="C46" s="34">
        <f t="shared" si="1"/>
      </c>
      <c r="D46" s="29">
        <f>IF(ISNUMBER($A46),IF(RANK(B46,($B$17:$B$47,$E$17:$E$47,$H$17:$H$47,$K$17:$K$47),)&lt;=$H$7,RANK(B46,($B$17:$B$47,$E$17:$E$47,$H$17:$H$47,$K$17:$K$47),),""),"")</f>
      </c>
      <c r="E46" s="3">
        <f t="shared" si="2"/>
      </c>
      <c r="F46" s="34">
        <f t="shared" si="3"/>
      </c>
      <c r="G46" s="29">
        <f>IF(ISNUMBER($A46),IF(RANK(E46,($B$17:$B$47,$E$17:$E$47,$H$17:$H$47,$K$17:$K$47),)&lt;=$H$7,RANK(E46,($B$17:$B$47,$E$17:$E$47,$H$17:$H$47,$K$17:$K$47),),""),"")</f>
      </c>
      <c r="H46" s="3">
        <f t="shared" si="4"/>
      </c>
      <c r="I46" s="34">
        <f t="shared" si="5"/>
      </c>
      <c r="J46" s="29">
        <f>IF(ISNUMBER($A46),IF(RANK(H46,($B$17:$B$47,$E$17:$E$47,$H$17:$H$47,$K$17:$K$47),)&lt;=$H$7,RANK(H46,($B$17:$B$47,$E$17:$E$47,$H$17:$H$47,$K$17:$K$47),),""),"")</f>
      </c>
      <c r="K46" s="22">
        <f t="shared" si="31"/>
      </c>
      <c r="L46" s="28">
        <f t="shared" si="6"/>
      </c>
      <c r="M46" s="29">
        <f>IF(ISNUMBER($A46),IF(RANK(K46,($B$17:$B$47,$E$17:$E$47,$H$17:$H$47,$K$17:$K$47),)&lt;=$H$7,RANK(K46,($B$17:$B$47,$E$17:$E$47,$H$17:$H$47,$K$17:$K$47),),""),"")</f>
      </c>
      <c r="N46" s="35"/>
      <c r="O46" s="35"/>
      <c r="Q46" s="27">
        <f t="shared" si="7"/>
      </c>
      <c r="R46" s="30">
        <f t="shared" si="8"/>
      </c>
      <c r="S46" s="27">
        <f t="shared" si="9"/>
      </c>
      <c r="T46" s="27">
        <f t="shared" si="10"/>
      </c>
      <c r="U46" s="27">
        <f t="shared" si="27"/>
        <v>0</v>
      </c>
      <c r="V46" s="27">
        <f t="shared" si="11"/>
      </c>
      <c r="W46" s="27">
        <f t="shared" si="12"/>
      </c>
      <c r="X46" s="27">
        <f t="shared" si="13"/>
      </c>
      <c r="Y46" s="27">
        <f t="shared" si="14"/>
      </c>
      <c r="Z46" s="27">
        <f t="shared" si="15"/>
      </c>
      <c r="AA46" s="27">
        <f t="shared" si="16"/>
      </c>
      <c r="AB46" s="27">
        <f t="shared" si="17"/>
      </c>
      <c r="AC46" s="27">
        <f t="shared" si="18"/>
      </c>
      <c r="AD46" s="27">
        <f>IF($W$15=1,IF(Z46=1,IF(RANK($B$13,($V46,$W46,$X46,$Y46))=1,1,""),""),IF($W$15&lt;=2,IF(Z46=1,IF(RANK($B$13,($V46,$W46,$X46,$Y46))&lt;=2,1,""),""),IF(Z46=1,IF(RANK($B$13,($V46,$W46,$X46,$Y46))&lt;=3,1,""),"")))</f>
      </c>
      <c r="AE46" s="27">
        <f>IF($W$15=1,IF(AA46=1,IF(RANK($E$13,($V46,$W46,$X46,$Y46))=1,1,""),""),IF($W$15&lt;=2,IF(AA46=1,IF(RANK($E$13,($V46,$W46,$X46,$Y46))&lt;=2,1,""),""),IF(AA46=1,IF(RANK($E$13,($V46,$W46,$X46,$Y46))&lt;=3,1,""),"")))</f>
      </c>
      <c r="AF46" s="27">
        <f>IF($W$15=1,IF(AB46=1,IF(RANK($H$13,($V46,$W46,$X46,$Y46))=1,1,""),""),IF($W$15&lt;=2,IF(AB46=1,IF(RANK($H$13,($V46,$W46,$X46,$Y46))&lt;=2,1,""),""),IF(AB46=1,IF(RANK($H$13,($V46,$W46,$X46,$Y46))&lt;=3,1,""),"")))</f>
      </c>
      <c r="AG46" s="27">
        <f>IF($W$15=1,IF(AC46=1,IF(RANK($H$13,($V46,$W46,$X46,$Y46))=1,1,""),""),IF($W$15&lt;=2,IF(AC46=1,IF(RANK($H$13,($V46,$W46,$X46,$Y46))&lt;=2,1,""),""),IF(AC46=1,IF(RANK($H$13,($V46,$W46,$X46,$Y46))&lt;=3,1,""),"")))</f>
      </c>
      <c r="AH46" s="12" t="str">
        <f>IF(AD46=1,'Nombre de voix le plus élevé'!$F$17," ")</f>
        <v> </v>
      </c>
      <c r="AI46" s="12" t="str">
        <f>IF(AE46=1,'Nombre de voix le plus élevé'!$L$17," ")</f>
        <v> </v>
      </c>
      <c r="AJ46" s="12" t="str">
        <f>IF(AF46=1,'Nombre de voix le plus élevé'!$R$17," ")</f>
        <v> </v>
      </c>
      <c r="AK46" s="12" t="str">
        <f>IF(AG46=1,'Nombre de voix le plus élevé'!$X$17," ")</f>
        <v> </v>
      </c>
      <c r="AL46" s="12">
        <f t="shared" si="32"/>
      </c>
      <c r="AM46" s="12">
        <f t="shared" si="33"/>
      </c>
      <c r="AN46" s="12">
        <f t="shared" si="34"/>
      </c>
      <c r="AO46" s="12">
        <f t="shared" si="29"/>
      </c>
      <c r="AP46" s="12">
        <f t="shared" si="19"/>
      </c>
      <c r="AQ46" s="12">
        <f t="shared" si="20"/>
      </c>
      <c r="AR46" s="12">
        <f t="shared" si="21"/>
      </c>
      <c r="AS46" s="12">
        <f t="shared" si="22"/>
      </c>
      <c r="AT46" s="12">
        <f t="shared" si="23"/>
      </c>
      <c r="AU46" s="12">
        <f t="shared" si="24"/>
      </c>
      <c r="AV46" s="12">
        <f t="shared" si="25"/>
      </c>
      <c r="AW46" s="12">
        <f t="shared" si="30"/>
      </c>
      <c r="AX46" s="33">
        <f>IF(ISNUMBER($B46),SUM(PRODUCT($B46,1000000000000),PRODUCT($B$13,1000000),'Nombre de voix le plus élevé'!$F$17),"")</f>
      </c>
      <c r="AY46" s="31">
        <f>IF(ISNUMBER($E46),SUM(PRODUCT($E46,1000000000000),PRODUCT($E$13,1000000),'Nombre de voix le plus élevé'!$L$17),"")</f>
      </c>
      <c r="AZ46" s="31">
        <f>IF(ISNUMBER($H46),SUM(PRODUCT($H46,1000000000000),PRODUCT($H$13,1000000),'Nombre de voix le plus élevé'!$R$17),"")</f>
      </c>
      <c r="BA46" s="31">
        <f>IF(ISNUMBER($K46),SUM(PRODUCT($K46,1000000000000),PRODUCT($K$13,1000000),'Nombre de voix le plus élevé'!$S$17),"")</f>
      </c>
      <c r="BB46" s="32">
        <f>IF(ISNUMBER($A46),IF(RANK(AX46,($AX$17:$AX$47,$AY$17:$AY$47,$AZ$17:$AZ$47),)&lt;=$H$7,RANK(AX46,($AX$17:$AX$47,$AY$17:$AY$47,$AZ$17:$AZ$47),),""),"")</f>
      </c>
      <c r="BC46" s="32">
        <f>IF(ISNUMBER($A46),IF(RANK(AY46,($AX$17:$AX$47,$AY$17:$AY$47,$AZ$17:$AZ$47),)&lt;=$H$7,RANK(AY46,($AX$17:$AX$47,$AY$17:$AY$47,$AZ$17:$AZ$47),),""),"")</f>
      </c>
      <c r="BD46" s="32">
        <f>IF(ISNUMBER($A46),IF(RANK(AZ46,($AX$17:$AX$47,$AY$17:$AY$47,$AZ$17:$AZ$47),)&lt;=$H$7,RANK(AZ46,($AX$17:$AX$47,$AY$17:$AY$47,$AZ$17:$AZ$47),),""),"")</f>
      </c>
      <c r="BE46" s="32">
        <f>IF(ISNUMBER($A46),IF(RANK(BA46,($AX$17:$AX$47,$AY$17:$AY$47,$AZ$17:$AZ$47,$BA$17:$BA$47),)&lt;=$H$7,RANK(BA46,($AX$17:$AX$47,$AY$17:$AY$47,$AZ$17:$AZ$47,$BA$17:$BA$47),),""),"")</f>
      </c>
      <c r="BF46" s="12">
        <f>IF(ISNUMBER($A46),COUNTIF($AT$17:$AW76,$A46),"")</f>
      </c>
      <c r="BG46" s="12"/>
    </row>
    <row r="47" spans="1:59" s="4" customFormat="1" ht="17.25">
      <c r="A47" s="4">
        <f>IF($H$7&gt;=ROW()-13,ROW()-13,"")</f>
      </c>
      <c r="B47" s="3">
        <f t="shared" si="26"/>
      </c>
      <c r="C47" s="34">
        <f t="shared" si="1"/>
      </c>
      <c r="D47" s="29">
        <f>IF(ISNUMBER($A47),IF(RANK(B47,($B$17:$B$47,$E$17:$E$47,$H$17:$H$47,$K$17:$K$47),)&lt;=$H$7,RANK(B47,($B$17:$B$47,$E$17:$E$47,$H$17:$H$47,$K$17:$K$47),),""),"")</f>
      </c>
      <c r="E47" s="3">
        <f t="shared" si="2"/>
      </c>
      <c r="F47" s="34">
        <f t="shared" si="3"/>
      </c>
      <c r="G47" s="29">
        <f>IF(ISNUMBER($A47),IF(RANK(E47,($B$17:$B$47,$E$17:$E$47,$H$17:$H$47,$K$17:$K$47),)&lt;=$H$7,RANK(E47,($B$17:$B$47,$E$17:$E$47,$H$17:$H$47,$K$17:$K$47),),""),"")</f>
      </c>
      <c r="H47" s="3">
        <f t="shared" si="4"/>
      </c>
      <c r="I47" s="34">
        <f t="shared" si="5"/>
      </c>
      <c r="J47" s="29">
        <f>IF(ISNUMBER($A47),IF(RANK(H47,($B$17:$B$47,$E$17:$E$47,$H$17:$H$47,$K$17:$K$47),)&lt;=$H$7,RANK(H47,($B$17:$B$47,$E$17:$E$47,$H$17:$H$47,$K$17:$K$47),),""),"")</f>
      </c>
      <c r="K47" s="22">
        <f t="shared" si="31"/>
      </c>
      <c r="L47" s="28">
        <f t="shared" si="6"/>
      </c>
      <c r="M47" s="29">
        <f>IF(ISNUMBER($A47),IF(RANK(K47,($B$17:$B$47,$E$17:$E$47,$H$17:$H$47,$K$17:$K$47),)&lt;=$H$7,RANK(K47,($B$17:$B$47,$E$17:$E$47,$H$17:$H$47,$K$17:$K$47),),""),"")</f>
      </c>
      <c r="N47" s="35"/>
      <c r="O47" s="35"/>
      <c r="Q47" s="27">
        <f t="shared" si="7"/>
      </c>
      <c r="R47" s="30">
        <f t="shared" si="8"/>
      </c>
      <c r="S47" s="27">
        <f t="shared" si="9"/>
      </c>
      <c r="T47" s="27">
        <f t="shared" si="10"/>
      </c>
      <c r="U47" s="27">
        <f t="shared" si="27"/>
        <v>0</v>
      </c>
      <c r="V47" s="27">
        <f t="shared" si="11"/>
      </c>
      <c r="W47" s="27">
        <f t="shared" si="12"/>
      </c>
      <c r="X47" s="27">
        <f t="shared" si="13"/>
      </c>
      <c r="Y47" s="27">
        <f t="shared" si="14"/>
      </c>
      <c r="Z47" s="27">
        <f t="shared" si="15"/>
      </c>
      <c r="AA47" s="27">
        <f t="shared" si="16"/>
      </c>
      <c r="AB47" s="27">
        <f t="shared" si="17"/>
      </c>
      <c r="AC47" s="27">
        <f t="shared" si="18"/>
      </c>
      <c r="AD47" s="27">
        <f>IF($W$15=1,IF(Z47=1,IF(RANK($B$13,($V47,$W47,$X47,$Y47))=1,1,""),""),IF($W$15&lt;=2,IF(Z47=1,IF(RANK($B$13,($V47,$W47,$X47,$Y47))&lt;=2,1,""),""),IF(Z47=1,IF(RANK($B$13,($V47,$W47,$X47,$Y47))&lt;=3,1,""),"")))</f>
      </c>
      <c r="AE47" s="27">
        <f>IF($W$15=1,IF(AA47=1,IF(RANK($E$13,($V47,$W47,$X47,$Y47))=1,1,""),""),IF($W$15&lt;=2,IF(AA47=1,IF(RANK($E$13,($V47,$W47,$X47,$Y47))&lt;=2,1,""),""),IF(AA47=1,IF(RANK($E$13,($V47,$W47,$X47,$Y47))&lt;=3,1,""),"")))</f>
      </c>
      <c r="AF47" s="27">
        <f>IF($W$15=1,IF(AB47=1,IF(RANK($H$13,($V47,$W47,$X47,$Y47))=1,1,""),""),IF($W$15&lt;=2,IF(AB47=1,IF(RANK($H$13,($V47,$W47,$X47,$Y47))&lt;=2,1,""),""),IF(AB47=1,IF(RANK($H$13,($V47,$W47,$X47,$Y47))&lt;=3,1,""),"")))</f>
      </c>
      <c r="AG47" s="27">
        <f>IF($W$15=1,IF(AC47=1,IF(RANK($H$13,($V47,$W47,$X47,$Y47))=1,1,""),""),IF($W$15&lt;=2,IF(AC47=1,IF(RANK($H$13,($V47,$W47,$X47,$Y47))&lt;=2,1,""),""),IF(AC47=1,IF(RANK($H$13,($V47,$W47,$X47,$Y47))&lt;=3,1,""),"")))</f>
      </c>
      <c r="AH47" s="12" t="str">
        <f>IF(AD47=1,'Nombre de voix le plus élevé'!$F$17," ")</f>
        <v> </v>
      </c>
      <c r="AI47" s="12" t="str">
        <f>IF(AE47=1,'Nombre de voix le plus élevé'!$L$17," ")</f>
        <v> </v>
      </c>
      <c r="AJ47" s="12" t="str">
        <f>IF(AF47=1,'Nombre de voix le plus élevé'!$R$17," ")</f>
        <v> </v>
      </c>
      <c r="AK47" s="12" t="str">
        <f>IF(AG47=1,'Nombre de voix le plus élevé'!$X$17," ")</f>
        <v> </v>
      </c>
      <c r="AL47" s="12">
        <f t="shared" si="32"/>
      </c>
      <c r="AM47" s="12">
        <f t="shared" si="33"/>
      </c>
      <c r="AN47" s="12">
        <f t="shared" si="34"/>
      </c>
      <c r="AO47" s="12">
        <f t="shared" si="29"/>
      </c>
      <c r="AP47" s="12">
        <f t="shared" si="19"/>
      </c>
      <c r="AQ47" s="12">
        <f t="shared" si="20"/>
      </c>
      <c r="AR47" s="12">
        <f t="shared" si="21"/>
      </c>
      <c r="AS47" s="12">
        <f t="shared" si="22"/>
      </c>
      <c r="AT47" s="12">
        <f t="shared" si="23"/>
      </c>
      <c r="AU47" s="12">
        <f t="shared" si="24"/>
      </c>
      <c r="AV47" s="12">
        <f t="shared" si="25"/>
      </c>
      <c r="AW47" s="12">
        <f t="shared" si="30"/>
      </c>
      <c r="AX47" s="33">
        <f>IF(ISNUMBER($B47),SUM(PRODUCT($B47,1000000000000),PRODUCT($B$13,1000000),'Nombre de voix le plus élevé'!$F$17),"")</f>
      </c>
      <c r="AY47" s="31">
        <f>IF(ISNUMBER($E47),SUM(PRODUCT($E47,1000000000000),PRODUCT($E$13,1000000),'Nombre de voix le plus élevé'!$L$17),"")</f>
      </c>
      <c r="AZ47" s="31">
        <f>IF(ISNUMBER($H47),SUM(PRODUCT($H47,1000000000000),PRODUCT($H$13,1000000),'Nombre de voix le plus élevé'!$R$17),"")</f>
      </c>
      <c r="BA47" s="31">
        <f>IF(ISNUMBER($K47),SUM(PRODUCT($K47,1000000000000),PRODUCT($K$13,1000000),'Nombre de voix le plus élevé'!$S$17),"")</f>
      </c>
      <c r="BB47" s="32">
        <f>IF(ISNUMBER($A47),IF(RANK(AX47,($AX$17:$AX$47,$AY$17:$AY$47,$AZ$17:$AZ$47),)&lt;=$H$7,RANK(AX47,($AX$17:$AX$47,$AY$17:$AY$47,$AZ$17:$AZ$47),),""),"")</f>
      </c>
      <c r="BC47" s="32">
        <f>IF(ISNUMBER($A47),IF(RANK(AY47,($AX$17:$AX$47,$AY$17:$AY$47,$AZ$17:$AZ$47),)&lt;=$H$7,RANK(AY47,($AX$17:$AX$47,$AY$17:$AY$47,$AZ$17:$AZ$47),),""),"")</f>
      </c>
      <c r="BD47" s="32">
        <f>IF(ISNUMBER($A47),IF(RANK(AZ47,($AX$17:$AX$47,$AY$17:$AY$47,$AZ$17:$AZ$47),)&lt;=$H$7,RANK(AZ47,($AX$17:$AX$47,$AY$17:$AY$47,$AZ$17:$AZ$47),),""),"")</f>
      </c>
      <c r="BE47" s="32">
        <f>IF(ISNUMBER($A47),IF(RANK(BA47,($AX$17:$AX$47,$AY$17:$AY$47,$AZ$17:$AZ$47,$BA$17:$BA$47),)&lt;=$H$7,RANK(BA47,($AX$17:$AX$47,$AY$17:$AY$47,$AZ$17:$AZ$47,$BA$17:$BA$47),),""),"")</f>
      </c>
      <c r="BF47" s="12">
        <f>IF(ISNUMBER($A47),COUNTIF($AT$17:$AW77,$A47),"")</f>
      </c>
      <c r="BG47" s="12"/>
    </row>
    <row r="48" spans="4:52" s="4" customFormat="1" ht="15">
      <c r="D48" s="29">
        <f>IF(ISNUMBER($A48),IF(RANK(B48,($B$17:$B$47,$E$17:$E$47,$H$17:$H$47,$K$17:$K$47),)&lt;=$H$7,RANK(B48,($B$17:$B$47,$E$17:$E$47,$H$17:$H$47,$K$17:$K$47),),""),"")</f>
      </c>
      <c r="G48" s="36"/>
      <c r="J48" s="36"/>
      <c r="L48" s="37"/>
      <c r="M48" s="3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4:52" s="4" customFormat="1" ht="15">
      <c r="D49" s="36"/>
      <c r="G49" s="36"/>
      <c r="J49" s="3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4:52" s="4" customFormat="1" ht="15">
      <c r="D50" s="36"/>
      <c r="G50" s="36"/>
      <c r="J50" s="3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4:52" s="4" customFormat="1" ht="15">
      <c r="D51" s="36"/>
      <c r="G51" s="36"/>
      <c r="J51" s="3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4:52" s="4" customFormat="1" ht="15">
      <c r="D52" s="36"/>
      <c r="G52" s="36"/>
      <c r="J52" s="3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4:52" s="4" customFormat="1" ht="15">
      <c r="D53" s="36"/>
      <c r="G53" s="36"/>
      <c r="J53" s="3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4:52" s="4" customFormat="1" ht="15">
      <c r="D54" s="36"/>
      <c r="G54" s="36"/>
      <c r="J54" s="3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4:52" s="4" customFormat="1" ht="15">
      <c r="D55" s="36"/>
      <c r="G55" s="36"/>
      <c r="J55" s="3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4:52" s="4" customFormat="1" ht="15">
      <c r="D56" s="36"/>
      <c r="G56" s="36"/>
      <c r="J56" s="3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4:52" s="4" customFormat="1" ht="15">
      <c r="D57" s="36"/>
      <c r="G57" s="36"/>
      <c r="J57" s="3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4:52" s="4" customFormat="1" ht="15">
      <c r="D58" s="36"/>
      <c r="G58" s="36"/>
      <c r="J58" s="3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4:52" s="4" customFormat="1" ht="15">
      <c r="D59" s="36"/>
      <c r="G59" s="36"/>
      <c r="J59" s="3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4:52" s="4" customFormat="1" ht="15">
      <c r="D60" s="36"/>
      <c r="G60" s="36"/>
      <c r="J60" s="3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4:52" s="4" customFormat="1" ht="15">
      <c r="D61" s="36"/>
      <c r="G61" s="36"/>
      <c r="J61" s="3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4:52" s="4" customFormat="1" ht="15">
      <c r="D62" s="36"/>
      <c r="G62" s="36"/>
      <c r="J62" s="3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4:52" s="4" customFormat="1" ht="15">
      <c r="D63" s="36"/>
      <c r="G63" s="36"/>
      <c r="J63" s="3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4:52" s="4" customFormat="1" ht="15">
      <c r="D64" s="36"/>
      <c r="G64" s="36"/>
      <c r="J64" s="3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4:52" s="4" customFormat="1" ht="15">
      <c r="D65" s="36"/>
      <c r="G65" s="36"/>
      <c r="J65" s="3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4:52" s="4" customFormat="1" ht="15">
      <c r="D66" s="36"/>
      <c r="G66" s="36"/>
      <c r="J66" s="3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4:52" s="4" customFormat="1" ht="15">
      <c r="D67" s="36"/>
      <c r="G67" s="36"/>
      <c r="J67" s="3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4:52" s="4" customFormat="1" ht="15">
      <c r="D68" s="36"/>
      <c r="G68" s="36"/>
      <c r="J68" s="3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4:52" s="4" customFormat="1" ht="15">
      <c r="D69" s="36"/>
      <c r="G69" s="36"/>
      <c r="J69" s="3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4:52" s="4" customFormat="1" ht="15">
      <c r="D70" s="36"/>
      <c r="G70" s="36"/>
      <c r="J70" s="3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4:52" s="4" customFormat="1" ht="15">
      <c r="D71" s="36"/>
      <c r="G71" s="36"/>
      <c r="J71" s="3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4:52" s="4" customFormat="1" ht="15">
      <c r="D72" s="36"/>
      <c r="G72" s="36"/>
      <c r="J72" s="3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4:52" s="4" customFormat="1" ht="15">
      <c r="D73" s="36"/>
      <c r="G73" s="36"/>
      <c r="J73" s="3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4:52" s="4" customFormat="1" ht="15">
      <c r="D74" s="36"/>
      <c r="G74" s="36"/>
      <c r="J74" s="3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4:52" s="4" customFormat="1" ht="15">
      <c r="D75" s="36"/>
      <c r="G75" s="36"/>
      <c r="J75" s="3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4:52" s="4" customFormat="1" ht="15">
      <c r="D76" s="36"/>
      <c r="G76" s="36"/>
      <c r="J76" s="3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4:52" s="4" customFormat="1" ht="15">
      <c r="D77" s="36"/>
      <c r="G77" s="36"/>
      <c r="J77" s="3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4:52" s="4" customFormat="1" ht="15">
      <c r="D78" s="36"/>
      <c r="G78" s="36"/>
      <c r="J78" s="3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</sheetData>
  <sheetProtection sheet="1" selectLockedCells="1"/>
  <mergeCells count="10">
    <mergeCell ref="B2:L2"/>
    <mergeCell ref="O9:P9"/>
    <mergeCell ref="C15:D15"/>
    <mergeCell ref="C4:L4"/>
    <mergeCell ref="C5:L5"/>
    <mergeCell ref="F15:G15"/>
    <mergeCell ref="I15:J15"/>
    <mergeCell ref="K14:M14"/>
    <mergeCell ref="C6:L6"/>
    <mergeCell ref="L15:M15"/>
  </mergeCells>
  <conditionalFormatting sqref="D48">
    <cfRule type="expression" priority="1" dxfId="6" stopIfTrue="1">
      <formula>$AS48="d"</formula>
    </cfRule>
  </conditionalFormatting>
  <conditionalFormatting sqref="D17:D47">
    <cfRule type="expression" priority="2" dxfId="6" stopIfTrue="1">
      <formula>$AT17="d"</formula>
    </cfRule>
  </conditionalFormatting>
  <conditionalFormatting sqref="G17:G47">
    <cfRule type="expression" priority="7" dxfId="6" stopIfTrue="1">
      <formula>$AU17="d"</formula>
    </cfRule>
  </conditionalFormatting>
  <conditionalFormatting sqref="K19:K47 M17:O47 J17:J47">
    <cfRule type="expression" priority="11" dxfId="6" stopIfTrue="1">
      <formula>$AV17="d"</formula>
    </cfRule>
  </conditionalFormatting>
  <dataValidations count="1">
    <dataValidation type="list" allowBlank="1" showInputMessage="1" showErrorMessage="1" sqref="C6">
      <formula1>"Ouvrier,Employé,Jeune,Cadre"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100"/>
  <sheetViews>
    <sheetView zoomScale="85" zoomScaleNormal="85" zoomScalePageLayoutView="0" workbookViewId="0" topLeftCell="A1">
      <selection activeCell="B19" sqref="B19"/>
    </sheetView>
  </sheetViews>
  <sheetFormatPr defaultColWidth="9.140625" defaultRowHeight="12.75"/>
  <cols>
    <col min="1" max="1" width="3.7109375" style="41" customWidth="1"/>
    <col min="2" max="2" width="41.57421875" style="41" customWidth="1"/>
    <col min="3" max="3" width="13.421875" style="41" customWidth="1"/>
    <col min="4" max="4" width="10.8515625" style="41" customWidth="1"/>
    <col min="5" max="5" width="13.140625" style="41" customWidth="1"/>
    <col min="6" max="6" width="9.57421875" style="41" bestFit="1" customWidth="1"/>
    <col min="7" max="7" width="3.7109375" style="41" customWidth="1"/>
    <col min="8" max="8" width="41.57421875" style="41" customWidth="1"/>
    <col min="9" max="9" width="13.421875" style="41" customWidth="1"/>
    <col min="10" max="10" width="10.8515625" style="41" customWidth="1"/>
    <col min="11" max="11" width="13.140625" style="41" customWidth="1"/>
    <col min="12" max="12" width="9.57421875" style="41" bestFit="1" customWidth="1"/>
    <col min="13" max="13" width="3.7109375" style="41" customWidth="1"/>
    <col min="14" max="14" width="41.57421875" style="41" customWidth="1"/>
    <col min="15" max="15" width="13.421875" style="41" customWidth="1"/>
    <col min="16" max="16" width="10.8515625" style="41" customWidth="1"/>
    <col min="17" max="17" width="13.140625" style="41" customWidth="1"/>
    <col min="18" max="18" width="9.57421875" style="41" bestFit="1" customWidth="1"/>
    <col min="19" max="19" width="3.7109375" style="41" customWidth="1"/>
    <col min="20" max="20" width="41.57421875" style="41" customWidth="1"/>
    <col min="21" max="21" width="13.421875" style="41" customWidth="1"/>
    <col min="22" max="22" width="10.8515625" style="41" customWidth="1"/>
    <col min="23" max="23" width="13.140625" style="41" customWidth="1"/>
    <col min="24" max="24" width="9.57421875" style="41" bestFit="1" customWidth="1"/>
    <col min="25" max="16384" width="8.8515625" style="41" customWidth="1"/>
  </cols>
  <sheetData>
    <row r="1" spans="2:24" ht="42" customHeight="1" thickBot="1">
      <c r="B1" s="169" t="str">
        <f>CONCATENATE("Détermine le chiffre électoral de la liste ",'Repartition des Sièges'!$B$9)</f>
        <v>Détermine le chiffre électoral de la liste CGSLB</v>
      </c>
      <c r="C1" s="170"/>
      <c r="D1" s="170"/>
      <c r="E1" s="170"/>
      <c r="F1" s="171"/>
      <c r="H1" s="169" t="str">
        <f>CONCATENATE("Détermine le chiffre électoral de la liste ",'Repartition des Sièges'!$E$9)</f>
        <v>Détermine le chiffre électoral de la liste CSC</v>
      </c>
      <c r="I1" s="170"/>
      <c r="J1" s="170"/>
      <c r="K1" s="170"/>
      <c r="L1" s="171"/>
      <c r="N1" s="169" t="str">
        <f>CONCATENATE("Détermine le chiffre électoral de la liste ",'Repartition des Sièges'!$H$9)</f>
        <v>Détermine le chiffre électoral de la liste FGTB</v>
      </c>
      <c r="O1" s="170"/>
      <c r="P1" s="170"/>
      <c r="Q1" s="170"/>
      <c r="R1" s="171"/>
      <c r="T1" s="169" t="str">
        <f>CONCATENATE("Détermine le chiffre électoral de la liste ",'Repartition des Sièges'!$K$9)</f>
        <v>Détermine le chiffre électoral de la liste CADRE</v>
      </c>
      <c r="U1" s="170"/>
      <c r="V1" s="170"/>
      <c r="W1" s="170"/>
      <c r="X1" s="171"/>
    </row>
    <row r="2" spans="2:20" ht="17.25">
      <c r="B2" s="42"/>
      <c r="H2" s="42"/>
      <c r="N2" s="42"/>
      <c r="T2" s="42"/>
    </row>
    <row r="3" spans="2:24" ht="12.75">
      <c r="B3" s="56" t="s">
        <v>47</v>
      </c>
      <c r="E3" s="44"/>
      <c r="F3" s="43">
        <f>'Repartition des Sièges'!B10</f>
        <v>0</v>
      </c>
      <c r="H3" s="43" t="str">
        <f>B3</f>
        <v>le nombre de bulletins contenant un vote en tête de liste</v>
      </c>
      <c r="K3" s="44"/>
      <c r="L3" s="43">
        <f>'Repartition des Sièges'!E10</f>
        <v>0</v>
      </c>
      <c r="N3" s="43" t="str">
        <f>B3</f>
        <v>le nombre de bulletins contenant un vote en tête de liste</v>
      </c>
      <c r="Q3" s="44"/>
      <c r="R3" s="43">
        <f>'Repartition des Sièges'!H10</f>
        <v>0</v>
      </c>
      <c r="T3" s="43" t="str">
        <f>B3</f>
        <v>le nombre de bulletins contenant un vote en tête de liste</v>
      </c>
      <c r="W3" s="44"/>
      <c r="X3" s="43">
        <f>'Repartition des Sièges'!K10</f>
        <v>0</v>
      </c>
    </row>
    <row r="4" spans="2:24" ht="12.75">
      <c r="B4" s="43" t="s">
        <v>48</v>
      </c>
      <c r="E4" s="45" t="s">
        <v>4</v>
      </c>
      <c r="F4" s="46">
        <f>'Repartition des Sièges'!T10</f>
        <v>0</v>
      </c>
      <c r="H4" s="43" t="str">
        <f>B4</f>
        <v>le nombre de bulletins contenant des votes nominatifs</v>
      </c>
      <c r="K4" s="45" t="s">
        <v>4</v>
      </c>
      <c r="L4" s="46">
        <f>'Repartition des Sièges'!T11</f>
        <v>0</v>
      </c>
      <c r="N4" s="43" t="str">
        <f>B4</f>
        <v>le nombre de bulletins contenant des votes nominatifs</v>
      </c>
      <c r="Q4" s="45" t="s">
        <v>4</v>
      </c>
      <c r="R4" s="46">
        <f>'Repartition des Sièges'!T12</f>
        <v>0</v>
      </c>
      <c r="T4" s="43" t="str">
        <f>B4</f>
        <v>le nombre de bulletins contenant des votes nominatifs</v>
      </c>
      <c r="W4" s="45" t="s">
        <v>4</v>
      </c>
      <c r="X4" s="46">
        <f>'Repartition des Sièges'!T13</f>
        <v>0</v>
      </c>
    </row>
    <row r="5" spans="2:23" ht="13.5" thickBot="1">
      <c r="B5" s="47"/>
      <c r="E5" s="48"/>
      <c r="H5" s="47"/>
      <c r="K5" s="48"/>
      <c r="N5" s="47"/>
      <c r="Q5" s="48"/>
      <c r="T5" s="47"/>
      <c r="W5" s="48"/>
    </row>
    <row r="6" spans="2:24" ht="13.5" thickBot="1">
      <c r="B6" s="49" t="str">
        <f>CONCATENATE("Pot ",'Repartition des Sièges'!$B$9)</f>
        <v>Pot CGSLB</v>
      </c>
      <c r="C6" s="50"/>
      <c r="D6" s="50"/>
      <c r="E6" s="51" t="s">
        <v>5</v>
      </c>
      <c r="F6" s="52">
        <f>F3*F4</f>
        <v>0</v>
      </c>
      <c r="H6" s="49" t="str">
        <f>CONCATENATE("Pot ",'Repartition des Sièges'!$E$9)</f>
        <v>Pot CSC</v>
      </c>
      <c r="I6" s="50"/>
      <c r="J6" s="50"/>
      <c r="K6" s="51" t="s">
        <v>5</v>
      </c>
      <c r="L6" s="52">
        <f>L3*L4</f>
        <v>0</v>
      </c>
      <c r="N6" s="49" t="str">
        <f>CONCATENATE("Pot ",'Repartition des Sièges'!$H$9)</f>
        <v>Pot FGTB</v>
      </c>
      <c r="O6" s="50"/>
      <c r="P6" s="50"/>
      <c r="Q6" s="51" t="s">
        <v>5</v>
      </c>
      <c r="R6" s="52">
        <f>R3*R4</f>
        <v>0</v>
      </c>
      <c r="T6" s="49" t="str">
        <f>CONCATENATE("Pot ",'Repartition des Sièges'!$K$9)</f>
        <v>Pot CADRE</v>
      </c>
      <c r="U6" s="50"/>
      <c r="V6" s="50"/>
      <c r="W6" s="51" t="s">
        <v>5</v>
      </c>
      <c r="X6" s="52">
        <f>X3*X4</f>
        <v>0</v>
      </c>
    </row>
    <row r="7" spans="2:24" ht="12.75">
      <c r="B7" s="53"/>
      <c r="E7" s="54"/>
      <c r="F7" s="53"/>
      <c r="H7" s="53"/>
      <c r="K7" s="54"/>
      <c r="L7" s="53"/>
      <c r="N7" s="53"/>
      <c r="Q7" s="54"/>
      <c r="R7" s="53"/>
      <c r="T7" s="53"/>
      <c r="W7" s="54"/>
      <c r="X7" s="53"/>
    </row>
    <row r="8" spans="2:24" ht="12.75">
      <c r="B8" s="56" t="str">
        <f>B3</f>
        <v>le nombre de bulletins contenant un vote en tête de liste</v>
      </c>
      <c r="E8" s="55"/>
      <c r="F8" s="43">
        <f>F3</f>
        <v>0</v>
      </c>
      <c r="H8" s="43" t="str">
        <f>B8</f>
        <v>le nombre de bulletins contenant un vote en tête de liste</v>
      </c>
      <c r="K8" s="55"/>
      <c r="L8" s="43">
        <f>L3</f>
        <v>0</v>
      </c>
      <c r="N8" s="43" t="str">
        <f>B8</f>
        <v>le nombre de bulletins contenant un vote en tête de liste</v>
      </c>
      <c r="Q8" s="55"/>
      <c r="R8" s="43">
        <f>R3</f>
        <v>0</v>
      </c>
      <c r="T8" s="43" t="str">
        <f>B8</f>
        <v>le nombre de bulletins contenant un vote en tête de liste</v>
      </c>
      <c r="W8" s="55"/>
      <c r="X8" s="43">
        <f>X3</f>
        <v>0</v>
      </c>
    </row>
    <row r="9" spans="2:24" ht="12.75">
      <c r="B9" s="43" t="str">
        <f>B4</f>
        <v>le nombre de bulletins contenant des votes nominatifs</v>
      </c>
      <c r="E9" s="57" t="s">
        <v>6</v>
      </c>
      <c r="F9" s="58">
        <f>'Repartition des Sièges'!B11</f>
        <v>0</v>
      </c>
      <c r="H9" s="56" t="str">
        <f>B9</f>
        <v>le nombre de bulletins contenant des votes nominatifs</v>
      </c>
      <c r="K9" s="57" t="s">
        <v>6</v>
      </c>
      <c r="L9" s="58">
        <f>'Repartition des Sièges'!E11</f>
        <v>0</v>
      </c>
      <c r="N9" s="56" t="str">
        <f>B9</f>
        <v>le nombre de bulletins contenant des votes nominatifs</v>
      </c>
      <c r="Q9" s="57" t="s">
        <v>6</v>
      </c>
      <c r="R9" s="58">
        <f>'Repartition des Sièges'!H11</f>
        <v>0</v>
      </c>
      <c r="T9" s="56" t="str">
        <f>B9</f>
        <v>le nombre de bulletins contenant des votes nominatifs</v>
      </c>
      <c r="W9" s="57" t="s">
        <v>6</v>
      </c>
      <c r="X9" s="58">
        <f>'Repartition des Sièges'!K11</f>
        <v>0</v>
      </c>
    </row>
    <row r="10" spans="2:24" ht="12.75">
      <c r="B10" s="56"/>
      <c r="E10" s="55"/>
      <c r="F10" s="56">
        <f>SUM(F8:F9)</f>
        <v>0</v>
      </c>
      <c r="H10" s="56"/>
      <c r="K10" s="55"/>
      <c r="L10" s="56">
        <f>SUM(L8:L9)</f>
        <v>0</v>
      </c>
      <c r="N10" s="56"/>
      <c r="Q10" s="55"/>
      <c r="R10" s="56">
        <f>SUM(R8:R9)</f>
        <v>0</v>
      </c>
      <c r="T10" s="56"/>
      <c r="W10" s="55"/>
      <c r="X10" s="56">
        <f>SUM(X8:X9)</f>
        <v>0</v>
      </c>
    </row>
    <row r="11" spans="2:24" ht="12.75">
      <c r="B11" s="155" t="s">
        <v>50</v>
      </c>
      <c r="C11" s="59"/>
      <c r="D11" s="60"/>
      <c r="E11" s="45" t="s">
        <v>4</v>
      </c>
      <c r="F11" s="46">
        <f>F4</f>
        <v>0</v>
      </c>
      <c r="H11" s="43" t="str">
        <f>B11</f>
        <v>Nombre de mandats effectifs attribués à la liste</v>
      </c>
      <c r="I11" s="59"/>
      <c r="J11" s="60"/>
      <c r="K11" s="45" t="s">
        <v>4</v>
      </c>
      <c r="L11" s="46">
        <f>L4</f>
        <v>0</v>
      </c>
      <c r="N11" s="43" t="str">
        <f>B11</f>
        <v>Nombre de mandats effectifs attribués à la liste</v>
      </c>
      <c r="O11" s="59"/>
      <c r="P11" s="60"/>
      <c r="Q11" s="45" t="s">
        <v>4</v>
      </c>
      <c r="R11" s="46">
        <f>R4</f>
        <v>0</v>
      </c>
      <c r="T11" s="43" t="str">
        <f>B11</f>
        <v>Nombre de mandats effectifs attribués à la liste</v>
      </c>
      <c r="U11" s="59"/>
      <c r="V11" s="60"/>
      <c r="W11" s="45" t="s">
        <v>4</v>
      </c>
      <c r="X11" s="46">
        <f>X4</f>
        <v>0</v>
      </c>
    </row>
    <row r="12" spans="2:24" ht="12.75">
      <c r="B12" s="43"/>
      <c r="C12" s="59"/>
      <c r="D12" s="60"/>
      <c r="E12" s="45"/>
      <c r="F12" s="46">
        <f>F10*F11</f>
        <v>0</v>
      </c>
      <c r="H12" s="43"/>
      <c r="I12" s="59"/>
      <c r="J12" s="60"/>
      <c r="K12" s="45"/>
      <c r="L12" s="46">
        <f>L10*L11</f>
        <v>0</v>
      </c>
      <c r="N12" s="43"/>
      <c r="O12" s="59"/>
      <c r="P12" s="60"/>
      <c r="Q12" s="45"/>
      <c r="R12" s="46">
        <f>R10*R11</f>
        <v>0</v>
      </c>
      <c r="T12" s="43"/>
      <c r="U12" s="59"/>
      <c r="V12" s="60"/>
      <c r="W12" s="45"/>
      <c r="X12" s="46">
        <f>X10*X11</f>
        <v>0</v>
      </c>
    </row>
    <row r="13" spans="2:24" ht="12.75">
      <c r="B13" s="56" t="s">
        <v>51</v>
      </c>
      <c r="C13" s="59">
        <f>F4</f>
        <v>0</v>
      </c>
      <c r="D13" s="60" t="s">
        <v>7</v>
      </c>
      <c r="E13" s="61" t="s">
        <v>9</v>
      </c>
      <c r="F13" s="46">
        <f>F4+1</f>
        <v>1</v>
      </c>
      <c r="H13" s="43" t="str">
        <f>B13</f>
        <v>Nombre de mandats effectifs attribués à la liste + 1 (</v>
      </c>
      <c r="I13" s="59">
        <f>L4</f>
        <v>0</v>
      </c>
      <c r="J13" s="60" t="s">
        <v>7</v>
      </c>
      <c r="K13" s="61" t="s">
        <v>9</v>
      </c>
      <c r="L13" s="46">
        <f>L4+1</f>
        <v>1</v>
      </c>
      <c r="N13" s="43" t="str">
        <f>B13</f>
        <v>Nombre de mandats effectifs attribués à la liste + 1 (</v>
      </c>
      <c r="O13" s="59">
        <f>R4</f>
        <v>0</v>
      </c>
      <c r="P13" s="60" t="s">
        <v>7</v>
      </c>
      <c r="Q13" s="61" t="s">
        <v>9</v>
      </c>
      <c r="R13" s="46">
        <f>R4+1</f>
        <v>1</v>
      </c>
      <c r="T13" s="43" t="str">
        <f>B13</f>
        <v>Nombre de mandats effectifs attribués à la liste + 1 (</v>
      </c>
      <c r="U13" s="59">
        <f>X4</f>
        <v>0</v>
      </c>
      <c r="V13" s="60" t="s">
        <v>7</v>
      </c>
      <c r="W13" s="61" t="s">
        <v>9</v>
      </c>
      <c r="X13" s="46">
        <f>X4+1</f>
        <v>1</v>
      </c>
    </row>
    <row r="14" spans="2:24" ht="13.5" thickBot="1">
      <c r="B14" s="43"/>
      <c r="C14" s="59"/>
      <c r="D14" s="60"/>
      <c r="E14" s="45"/>
      <c r="F14" s="59"/>
      <c r="H14" s="43"/>
      <c r="I14" s="59"/>
      <c r="J14" s="60"/>
      <c r="K14" s="45"/>
      <c r="L14" s="59"/>
      <c r="N14" s="43"/>
      <c r="O14" s="59"/>
      <c r="P14" s="60"/>
      <c r="Q14" s="45"/>
      <c r="R14" s="59"/>
      <c r="T14" s="43"/>
      <c r="U14" s="59"/>
      <c r="V14" s="60"/>
      <c r="W14" s="45"/>
      <c r="X14" s="59"/>
    </row>
    <row r="15" spans="2:24" ht="13.5" thickBot="1">
      <c r="B15" s="49" t="str">
        <f>CONCATENATE("chiffre d’éligibilité ",'Repartition des Sièges'!$B$9)</f>
        <v>chiffre d’éligibilité CGSLB</v>
      </c>
      <c r="C15" s="50"/>
      <c r="D15" s="50"/>
      <c r="E15" s="51" t="s">
        <v>5</v>
      </c>
      <c r="F15" s="62">
        <f>ROUND(F12/F13,0)</f>
        <v>0</v>
      </c>
      <c r="H15" s="49" t="str">
        <f>CONCATENATE("chiffre d’éligibilité ",'Repartition des Sièges'!$E$9)</f>
        <v>chiffre d’éligibilité CSC</v>
      </c>
      <c r="I15" s="50"/>
      <c r="J15" s="50"/>
      <c r="K15" s="51" t="s">
        <v>5</v>
      </c>
      <c r="L15" s="62">
        <f>ROUND(L12/L13,0)</f>
        <v>0</v>
      </c>
      <c r="N15" s="49" t="str">
        <f>CONCATENATE("chiffre d’éligibilité ",'Repartition des Sièges'!$H$9)</f>
        <v>chiffre d’éligibilité FGTB</v>
      </c>
      <c r="O15" s="50"/>
      <c r="P15" s="50"/>
      <c r="Q15" s="51" t="s">
        <v>5</v>
      </c>
      <c r="R15" s="62">
        <f>ROUND(R12/R13,0)</f>
        <v>0</v>
      </c>
      <c r="T15" s="49" t="str">
        <f>CONCATENATE("chiffre d’éligibilité ",'Repartition des Sièges'!$K$9)</f>
        <v>chiffre d’éligibilité CADRE</v>
      </c>
      <c r="U15" s="50"/>
      <c r="V15" s="50"/>
      <c r="W15" s="51" t="s">
        <v>5</v>
      </c>
      <c r="X15" s="62">
        <f>ROUND(X12/X13,0)</f>
        <v>0</v>
      </c>
    </row>
    <row r="16" spans="2:24" ht="13.5" thickBot="1">
      <c r="B16" s="53"/>
      <c r="E16" s="54"/>
      <c r="F16" s="53"/>
      <c r="H16" s="53"/>
      <c r="K16" s="54"/>
      <c r="L16" s="53"/>
      <c r="N16" s="53"/>
      <c r="Q16" s="54"/>
      <c r="R16" s="53"/>
      <c r="T16" s="53"/>
      <c r="W16" s="54"/>
      <c r="X16" s="53"/>
    </row>
    <row r="17" spans="2:24" ht="18" thickBot="1">
      <c r="B17" s="63" t="s">
        <v>49</v>
      </c>
      <c r="C17" s="64"/>
      <c r="D17" s="64"/>
      <c r="E17" s="65" t="s">
        <v>5</v>
      </c>
      <c r="F17" s="66">
        <f>MAX(E19:E86)</f>
        <v>0</v>
      </c>
      <c r="H17" s="63" t="str">
        <f>B17</f>
        <v>Nombre de voix le plus élevé</v>
      </c>
      <c r="I17" s="64"/>
      <c r="J17" s="64"/>
      <c r="K17" s="65" t="s">
        <v>5</v>
      </c>
      <c r="L17" s="66">
        <f>MAX(K19:K86)</f>
        <v>0</v>
      </c>
      <c r="N17" s="63" t="str">
        <f>B17</f>
        <v>Nombre de voix le plus élevé</v>
      </c>
      <c r="O17" s="64"/>
      <c r="P17" s="64"/>
      <c r="Q17" s="65" t="s">
        <v>5</v>
      </c>
      <c r="R17" s="66">
        <f>MAX(Q19:Q86)</f>
        <v>0</v>
      </c>
      <c r="T17" s="63" t="str">
        <f>B17</f>
        <v>Nombre de voix le plus élevé</v>
      </c>
      <c r="U17" s="64"/>
      <c r="V17" s="64"/>
      <c r="W17" s="65" t="s">
        <v>5</v>
      </c>
      <c r="X17" s="66">
        <f>MAX(W19:W86)</f>
        <v>0</v>
      </c>
    </row>
    <row r="18" spans="2:23" ht="66.75" customHeight="1">
      <c r="B18" s="154" t="s">
        <v>52</v>
      </c>
      <c r="C18" s="154" t="s">
        <v>53</v>
      </c>
      <c r="D18" s="154" t="s">
        <v>54</v>
      </c>
      <c r="E18" s="154" t="s">
        <v>55</v>
      </c>
      <c r="H18" s="67" t="str">
        <f>B18</f>
        <v>Nomsdes candidats suivant l’ordre de présentation</v>
      </c>
      <c r="I18" s="67" t="str">
        <f>C18</f>
        <v>Nombre de voix nominatives</v>
      </c>
      <c r="J18" s="67" t="str">
        <f>D18</f>
        <v>Nombre de voix attribuées par dévolution</v>
      </c>
      <c r="K18" s="67" t="str">
        <f>E18</f>
        <v>Nombre de voix revenant au candidat</v>
      </c>
      <c r="N18" s="67" t="str">
        <f>B18</f>
        <v>Nomsdes candidats suivant l’ordre de présentation</v>
      </c>
      <c r="O18" s="67" t="str">
        <f>C18</f>
        <v>Nombre de voix nominatives</v>
      </c>
      <c r="P18" s="67" t="str">
        <f>D18</f>
        <v>Nombre de voix attribuées par dévolution</v>
      </c>
      <c r="Q18" s="67" t="str">
        <f>E18</f>
        <v>Nombre de voix revenant au candidat</v>
      </c>
      <c r="T18" s="67" t="str">
        <f>B18</f>
        <v>Nomsdes candidats suivant l’ordre de présentation</v>
      </c>
      <c r="U18" s="67" t="str">
        <f>C18</f>
        <v>Nombre de voix nominatives</v>
      </c>
      <c r="V18" s="67" t="str">
        <f>D18</f>
        <v>Nombre de voix attribuées par dévolution</v>
      </c>
      <c r="W18" s="67" t="str">
        <f>E18</f>
        <v>Nombre de voix revenant au candidat</v>
      </c>
    </row>
    <row r="19" spans="1:23" ht="12.75">
      <c r="A19" s="41">
        <f>IF(C19=0,IF(A20&lt;&gt;"",ROW()-18,IF(B19="","",ROW()-18)),ROW()-18)</f>
      </c>
      <c r="B19" s="69"/>
      <c r="C19" s="69"/>
      <c r="D19" s="68">
        <f>IF(A19="","",IF(C19&gt;=$F$15,0,IF((F15-C19)&gt;F6,F6,$F$15-C19)))</f>
      </c>
      <c r="E19" s="68">
        <f>IF(A19="","",C19+D19)</f>
      </c>
      <c r="G19" s="41">
        <f>IF(I19=0,IF(G20&lt;&gt;"",ROW()-18,IF(H19="","",ROW()-18)),ROW()-18)</f>
      </c>
      <c r="H19" s="69"/>
      <c r="I19" s="69"/>
      <c r="J19" s="68">
        <f>IF(G19="","",IF(I19&gt;=$L$15,0,IF((L15-I19)&gt;L6,L6,$L$15-I19)))</f>
      </c>
      <c r="K19" s="68">
        <f>IF(G19="","",I19+J19)</f>
      </c>
      <c r="M19" s="41">
        <f>IF(O19=0,IF(M20&lt;&gt;"",ROW()-18,IF(N19="","",ROW()-18)),ROW()-18)</f>
      </c>
      <c r="N19" s="69"/>
      <c r="O19" s="69"/>
      <c r="P19" s="68">
        <f>IF(M19="","",IF(O19&gt;=$R$15,0,IF((R15-O19)&gt;R6,R6,$R$15-O19)))</f>
      </c>
      <c r="Q19" s="68">
        <f>IF(M19="","",O19+P19)</f>
      </c>
      <c r="T19" s="69"/>
      <c r="U19" s="69"/>
      <c r="V19" s="68">
        <f>IF(S19="","",IF(U19&gt;=$R$15,0,IF((X15-U19)&gt;X6,X6,$R$15-U19)))</f>
      </c>
      <c r="W19" s="68">
        <f>IF(S19="","",U19+V19)</f>
      </c>
    </row>
    <row r="20" spans="1:23" ht="12.75">
      <c r="A20" s="41">
        <f aca="true" t="shared" si="0" ref="A20:A83">IF(C20=0,IF(A21&lt;&gt;"",ROW()-18,IF(B20="","",ROW()-18)),ROW()-18)</f>
      </c>
      <c r="B20" s="69"/>
      <c r="C20" s="69"/>
      <c r="D20" s="68">
        <f>IF(A20="","",IF(C20&gt;=$F$15,0,IF($F$6-SUM($D$19:D19)&lt;=$F$15-C20,$F$6-SUM($D$19:D19),$F$15-C20)))</f>
      </c>
      <c r="E20" s="68">
        <f aca="true" t="shared" si="1" ref="E20:E83">IF(A20="","",C20+D20)</f>
      </c>
      <c r="G20" s="41">
        <f aca="true" t="shared" si="2" ref="G20:G83">IF(I20=0,IF(G21&lt;&gt;"",ROW()-18,IF(H20="","",ROW()-18)),ROW()-18)</f>
      </c>
      <c r="H20" s="69"/>
      <c r="I20" s="69"/>
      <c r="J20" s="68">
        <f>IF(G20="","",IF(I20&gt;=$L$15,0,IF($L$6-SUM($J$19:J19)&lt;=$L$15-I20,$L$6-SUM($J$19:J19),$L$15-I20)))</f>
      </c>
      <c r="K20" s="68">
        <f>IF(G20="","",I20+J20)</f>
      </c>
      <c r="M20" s="41">
        <f aca="true" t="shared" si="3" ref="M20:M83">IF(O20=0,IF(M21&lt;&gt;"",ROW()-18,IF(N20="","",ROW()-18)),ROW()-18)</f>
      </c>
      <c r="N20" s="69"/>
      <c r="O20" s="69"/>
      <c r="P20" s="68">
        <f>IF(M20="","",IF(O20&gt;=$R$15,0,IF($R$6-SUM($P$19:P19)&lt;=$R$15-O20,$R$6-SUM($P$19:P19),$R$15-O20)))</f>
      </c>
      <c r="Q20" s="68">
        <f>IF(M20="","",O20+P20)</f>
      </c>
      <c r="T20" s="69"/>
      <c r="U20" s="69"/>
      <c r="V20" s="68">
        <f>IF(S20="","",IF(U20&gt;=$R$15,0,IF($R$6-SUM($P$19:V19)&lt;=$R$15-U20,$R$6-SUM($P$19:V19),$R$15-U20)))</f>
      </c>
      <c r="W20" s="68">
        <f>IF(S20="","",U20+V20)</f>
      </c>
    </row>
    <row r="21" spans="1:23" ht="12.75">
      <c r="A21" s="41">
        <f t="shared" si="0"/>
      </c>
      <c r="B21" s="69"/>
      <c r="C21" s="69"/>
      <c r="D21" s="68">
        <f>IF(A21="","",IF(C21&gt;=$F$15,0,IF($F$6-SUM($D$19:D20)&lt;=$F$15-C21,$F$6-SUM($D$19:D20),$F$15-C21)))</f>
      </c>
      <c r="E21" s="68">
        <f t="shared" si="1"/>
      </c>
      <c r="G21" s="41">
        <f t="shared" si="2"/>
      </c>
      <c r="H21" s="69"/>
      <c r="I21" s="69"/>
      <c r="J21" s="68">
        <f>IF(G21="","",IF(I21&gt;=$L$15,0,IF($L$6-SUM($J$19:J20)&lt;=$L$15-I21,$L$6-SUM($J$19:J20),$L$15-I21)))</f>
      </c>
      <c r="K21" s="68">
        <f>IF(G21="","",I21+J21)</f>
      </c>
      <c r="M21" s="41">
        <f t="shared" si="3"/>
      </c>
      <c r="N21" s="69"/>
      <c r="O21" s="69"/>
      <c r="P21" s="68">
        <f>IF(M21="","",IF(O21&gt;=$R$15,0,IF($R$6-SUM($P$19:P20)&lt;=$R$15-O21,$R$6-SUM($P$19:P20),$R$15-O21)))</f>
      </c>
      <c r="Q21" s="68">
        <f>IF(M21="","",O21+P21)</f>
      </c>
      <c r="T21" s="69"/>
      <c r="U21" s="69"/>
      <c r="V21" s="68">
        <f>IF(S21="","",IF(U21&gt;=$R$15,0,IF($R$6-SUM($P$19:V20)&lt;=$R$15-U21,$R$6-SUM($P$19:V20),$R$15-U21)))</f>
      </c>
      <c r="W21" s="68">
        <f>IF(S21="","",U21+V21)</f>
      </c>
    </row>
    <row r="22" spans="1:23" ht="12.75">
      <c r="A22" s="41">
        <f t="shared" si="0"/>
      </c>
      <c r="B22" s="69"/>
      <c r="C22" s="69"/>
      <c r="D22" s="68">
        <f>IF(A22="","",IF(C22&gt;=$F$15,0,IF($F$6-SUM($D$19:D21)&lt;=$F$15-C22,$F$6-SUM($D$19:D21),$F$15-C22)))</f>
      </c>
      <c r="E22" s="68">
        <f t="shared" si="1"/>
      </c>
      <c r="G22" s="41">
        <f t="shared" si="2"/>
      </c>
      <c r="H22" s="69"/>
      <c r="I22" s="69"/>
      <c r="J22" s="68">
        <f>IF(G22="","",IF(I22&gt;=$L$15,0,IF($L$6-SUM($J$19:J21)&lt;=$L$15-I22,$L$6-SUM($J$19:J21),$L$15-I22)))</f>
      </c>
      <c r="K22" s="68">
        <f aca="true" t="shared" si="4" ref="K22:K83">IF(G22="","",I22+J22)</f>
      </c>
      <c r="M22" s="41">
        <f t="shared" si="3"/>
      </c>
      <c r="N22" s="69"/>
      <c r="O22" s="69"/>
      <c r="P22" s="68">
        <f>IF(M22="","",IF(O22&gt;=$R$15,0,IF($R$6-SUM($P$19:P21)&lt;=$R$15-O22,$R$6-SUM($P$19:P21),$R$15-O22)))</f>
      </c>
      <c r="Q22" s="68">
        <f aca="true" t="shared" si="5" ref="Q22:Q83">IF(M22="","",O22+P22)</f>
      </c>
      <c r="T22" s="69"/>
      <c r="U22" s="69"/>
      <c r="V22" s="68">
        <f>IF(S22="","",IF(U22&gt;=$R$15,0,IF($R$6-SUM($P$19:V21)&lt;=$R$15-U22,$R$6-SUM($P$19:V21),$R$15-U22)))</f>
      </c>
      <c r="W22" s="68">
        <f aca="true" t="shared" si="6" ref="W22:W83">IF(S22="","",U22+V22)</f>
      </c>
    </row>
    <row r="23" spans="1:23" ht="12.75">
      <c r="A23" s="41">
        <f t="shared" si="0"/>
      </c>
      <c r="B23" s="69"/>
      <c r="C23" s="69"/>
      <c r="D23" s="68">
        <f>IF(A23="","",IF(C23&gt;=$F$15,0,IF($F$6-SUM($D$19:D22)&lt;=$F$15-C23,$F$6-SUM($D$19:D22),$F$15-C23)))</f>
      </c>
      <c r="E23" s="68">
        <f t="shared" si="1"/>
      </c>
      <c r="G23" s="41">
        <f t="shared" si="2"/>
      </c>
      <c r="H23" s="69"/>
      <c r="I23" s="69"/>
      <c r="J23" s="68">
        <f>IF(G23="","",IF(I23&gt;=$L$15,0,IF($L$6-SUM($J$19:J22)&lt;=$L$15-I23,$L$6-SUM($J$19:J22),$L$15-I23)))</f>
      </c>
      <c r="K23" s="68">
        <f t="shared" si="4"/>
      </c>
      <c r="M23" s="41">
        <f t="shared" si="3"/>
      </c>
      <c r="N23" s="69"/>
      <c r="O23" s="69"/>
      <c r="P23" s="68">
        <f>IF(M23="","",IF(O23&gt;=$R$15,0,IF($R$6-SUM($P$19:P22)&lt;=$R$15-O23,$R$6-SUM($P$19:P22),$R$15-O23)))</f>
      </c>
      <c r="Q23" s="68">
        <f t="shared" si="5"/>
      </c>
      <c r="T23" s="69"/>
      <c r="U23" s="69"/>
      <c r="V23" s="68">
        <f>IF(S23="","",IF(U23&gt;=$R$15,0,IF($R$6-SUM($P$19:V22)&lt;=$R$15-U23,$R$6-SUM($P$19:V22),$R$15-U23)))</f>
      </c>
      <c r="W23" s="68">
        <f t="shared" si="6"/>
      </c>
    </row>
    <row r="24" spans="1:23" ht="12.75">
      <c r="A24" s="41">
        <f t="shared" si="0"/>
      </c>
      <c r="B24" s="69"/>
      <c r="C24" s="69"/>
      <c r="D24" s="68">
        <f>IF(A24="","",IF(C24&gt;=$F$15,0,IF($F$6-SUM($D$19:D23)&lt;=$F$15-C24,$F$6-SUM($D$19:D23),$F$15-C24)))</f>
      </c>
      <c r="E24" s="68">
        <f t="shared" si="1"/>
      </c>
      <c r="G24" s="41">
        <f t="shared" si="2"/>
      </c>
      <c r="H24" s="69"/>
      <c r="I24" s="69"/>
      <c r="J24" s="68">
        <f>IF(G24="","",IF(I24&gt;=$L$15,0,IF($L$6-SUM($J$19:J23)&lt;=$L$15-I24,$L$6-SUM($J$19:J23),$L$15-I24)))</f>
      </c>
      <c r="K24" s="68">
        <f t="shared" si="4"/>
      </c>
      <c r="M24" s="41">
        <f t="shared" si="3"/>
      </c>
      <c r="N24" s="69"/>
      <c r="O24" s="69"/>
      <c r="P24" s="68">
        <f>IF(M24="","",IF(O24&gt;=$R$15,0,IF($R$6-SUM($P$19:P23)&lt;=$R$15-O24,$R$6-SUM($P$19:P23),$R$15-O24)))</f>
      </c>
      <c r="Q24" s="68">
        <f t="shared" si="5"/>
      </c>
      <c r="T24" s="69"/>
      <c r="U24" s="69"/>
      <c r="V24" s="68">
        <f>IF(S24="","",IF(U24&gt;=$R$15,0,IF($R$6-SUM($P$19:V23)&lt;=$R$15-U24,$R$6-SUM($P$19:V23),$R$15-U24)))</f>
      </c>
      <c r="W24" s="68">
        <f t="shared" si="6"/>
      </c>
    </row>
    <row r="25" spans="1:23" ht="12.75">
      <c r="A25" s="41">
        <f t="shared" si="0"/>
      </c>
      <c r="B25" s="69"/>
      <c r="C25" s="69"/>
      <c r="D25" s="68">
        <f>IF(A25="","",IF(C25&gt;=$F$15,0,IF($F$6-SUM($D$19:D24)&lt;=$F$15-C25,$F$6-SUM($D$19:D24),$F$15-C25)))</f>
      </c>
      <c r="E25" s="68">
        <f t="shared" si="1"/>
      </c>
      <c r="G25" s="41">
        <f t="shared" si="2"/>
      </c>
      <c r="H25" s="69"/>
      <c r="I25" s="69"/>
      <c r="J25" s="68">
        <f>IF(G25="","",IF(I25&gt;=$L$15,0,IF($L$6-SUM($J$19:J24)&lt;=$L$15-I25,$L$6-SUM($J$19:J24),$L$15-I25)))</f>
      </c>
      <c r="K25" s="68">
        <f t="shared" si="4"/>
      </c>
      <c r="M25" s="41">
        <f t="shared" si="3"/>
      </c>
      <c r="N25" s="69"/>
      <c r="O25" s="69"/>
      <c r="P25" s="68">
        <f>IF(M25="","",IF(O25&gt;=$R$15,0,IF($R$6-SUM($P$19:P24)&lt;=$R$15-O25,$R$6-SUM($P$19:P24),$R$15-O25)))</f>
      </c>
      <c r="Q25" s="68">
        <f t="shared" si="5"/>
      </c>
      <c r="T25" s="69"/>
      <c r="U25" s="69"/>
      <c r="V25" s="68">
        <f>IF(S25="","",IF(U25&gt;=$R$15,0,IF($R$6-SUM($P$19:V24)&lt;=$R$15-U25,$R$6-SUM($P$19:V24),$R$15-U25)))</f>
      </c>
      <c r="W25" s="68">
        <f t="shared" si="6"/>
      </c>
    </row>
    <row r="26" spans="1:23" ht="12.75">
      <c r="A26" s="41">
        <f t="shared" si="0"/>
      </c>
      <c r="B26" s="69"/>
      <c r="C26" s="69"/>
      <c r="D26" s="68">
        <f>IF(A26="","",IF(C26&gt;=$F$15,0,IF($F$6-SUM($D$19:D25)&lt;=$F$15-C26,$F$6-SUM($D$19:D25),$F$15-C26)))</f>
      </c>
      <c r="E26" s="68">
        <f t="shared" si="1"/>
      </c>
      <c r="G26" s="41">
        <f t="shared" si="2"/>
      </c>
      <c r="H26" s="69"/>
      <c r="I26" s="69"/>
      <c r="J26" s="68">
        <f>IF(G26="","",IF(I26&gt;=$L$15,0,IF($L$6-SUM($J$19:J25)&lt;=$L$15-I26,$L$6-SUM($J$19:J25),$L$15-I26)))</f>
      </c>
      <c r="K26" s="68">
        <f t="shared" si="4"/>
      </c>
      <c r="M26" s="41">
        <f t="shared" si="3"/>
      </c>
      <c r="N26" s="69"/>
      <c r="O26" s="69"/>
      <c r="P26" s="68">
        <f>IF(M26="","",IF(O26&gt;=$R$15,0,IF($R$6-SUM($P$19:P25)&lt;=$R$15-O26,$R$6-SUM($P$19:P25),$R$15-O26)))</f>
      </c>
      <c r="Q26" s="68">
        <f t="shared" si="5"/>
      </c>
      <c r="T26" s="69"/>
      <c r="U26" s="69"/>
      <c r="V26" s="68">
        <f>IF(S26="","",IF(U26&gt;=$R$15,0,IF($R$6-SUM($P$19:V25)&lt;=$R$15-U26,$R$6-SUM($P$19:V25),$R$15-U26)))</f>
      </c>
      <c r="W26" s="68">
        <f t="shared" si="6"/>
      </c>
    </row>
    <row r="27" spans="1:23" ht="12.75">
      <c r="A27" s="41">
        <f t="shared" si="0"/>
      </c>
      <c r="B27" s="69"/>
      <c r="C27" s="69"/>
      <c r="D27" s="68">
        <f>IF(A27="","",IF(C27&gt;=$F$15,0,IF($F$6-SUM($D$19:D26)&lt;=$F$15-C27,$F$6-SUM($D$19:D26),$F$15-C27)))</f>
      </c>
      <c r="E27" s="68">
        <f t="shared" si="1"/>
      </c>
      <c r="G27" s="41">
        <f t="shared" si="2"/>
      </c>
      <c r="H27" s="69"/>
      <c r="I27" s="69"/>
      <c r="J27" s="68">
        <f>IF(G27="","",IF(I27&gt;=$L$15,0,IF($L$6-SUM($J$19:J26)&lt;=$L$15-I27,$L$6-SUM($J$19:J26),$L$15-I27)))</f>
      </c>
      <c r="K27" s="68">
        <f t="shared" si="4"/>
      </c>
      <c r="M27" s="41">
        <f t="shared" si="3"/>
      </c>
      <c r="N27" s="69"/>
      <c r="O27" s="69"/>
      <c r="P27" s="68">
        <f>IF(M27="","",IF(O27&gt;=$R$15,0,IF($R$6-SUM($P$19:P26)&lt;=$R$15-O27,$R$6-SUM($P$19:P26),$R$15-O27)))</f>
      </c>
      <c r="Q27" s="68">
        <f t="shared" si="5"/>
      </c>
      <c r="T27" s="69"/>
      <c r="U27" s="69"/>
      <c r="V27" s="68">
        <f>IF(S27="","",IF(U27&gt;=$R$15,0,IF($R$6-SUM($P$19:V26)&lt;=$R$15-U27,$R$6-SUM($P$19:V26),$R$15-U27)))</f>
      </c>
      <c r="W27" s="68">
        <f t="shared" si="6"/>
      </c>
    </row>
    <row r="28" spans="1:23" ht="12.75">
      <c r="A28" s="41">
        <f t="shared" si="0"/>
      </c>
      <c r="B28" s="69"/>
      <c r="C28" s="69"/>
      <c r="D28" s="68">
        <f>IF(A28="","",IF(C28&gt;=$F$15,0,IF($F$6-SUM($D$19:D27)&lt;=$F$15-C28,$F$6-SUM($D$19:D27),$F$15-C28)))</f>
      </c>
      <c r="E28" s="68">
        <f t="shared" si="1"/>
      </c>
      <c r="G28" s="41">
        <f t="shared" si="2"/>
      </c>
      <c r="H28" s="69"/>
      <c r="I28" s="69"/>
      <c r="J28" s="68">
        <f>IF(G28="","",IF(I28&gt;=$L$15,0,IF($L$6-SUM($J$19:J27)&lt;=$L$15-I28,$L$6-SUM($J$19:J27),$L$15-I28)))</f>
      </c>
      <c r="K28" s="68">
        <f t="shared" si="4"/>
      </c>
      <c r="M28" s="41">
        <f t="shared" si="3"/>
      </c>
      <c r="N28" s="69"/>
      <c r="O28" s="69"/>
      <c r="P28" s="68">
        <f>IF(M28="","",IF(O28&gt;=$R$15,0,IF($R$6-SUM($P$19:P27)&lt;=$R$15-O28,$R$6-SUM($P$19:P27),$R$15-O28)))</f>
      </c>
      <c r="Q28" s="68">
        <f t="shared" si="5"/>
      </c>
      <c r="T28" s="69"/>
      <c r="U28" s="69"/>
      <c r="V28" s="68">
        <f>IF(S28="","",IF(U28&gt;=$R$15,0,IF($R$6-SUM($P$19:V27)&lt;=$R$15-U28,$R$6-SUM($P$19:V27),$R$15-U28)))</f>
      </c>
      <c r="W28" s="68">
        <f t="shared" si="6"/>
      </c>
    </row>
    <row r="29" spans="1:23" ht="12.75">
      <c r="A29" s="41">
        <f t="shared" si="0"/>
      </c>
      <c r="B29" s="69"/>
      <c r="C29" s="69"/>
      <c r="D29" s="68">
        <f>IF(A29="","",IF(C29&gt;=$F$15,0,IF($F$6-SUM($D$19:D28)&lt;=$F$15-C29,$F$6-SUM($D$19:D28),$F$15-C29)))</f>
      </c>
      <c r="E29" s="68">
        <f t="shared" si="1"/>
      </c>
      <c r="G29" s="41">
        <f t="shared" si="2"/>
      </c>
      <c r="H29" s="69"/>
      <c r="I29" s="69"/>
      <c r="J29" s="68">
        <f>IF(G29="","",IF(I29&gt;=$L$15,0,IF($L$6-SUM($J$19:J28)&lt;=$L$15-I29,$L$6-SUM($J$19:J28),$L$15-I29)))</f>
      </c>
      <c r="K29" s="68">
        <f t="shared" si="4"/>
      </c>
      <c r="M29" s="41">
        <f t="shared" si="3"/>
      </c>
      <c r="N29" s="69"/>
      <c r="O29" s="69"/>
      <c r="P29" s="68">
        <f>IF(M29="","",IF(O29&gt;=$R$15,0,IF($R$6-SUM($P$19:P28)&lt;=$R$15-O29,$R$6-SUM($P$19:P28),$R$15-O29)))</f>
      </c>
      <c r="Q29" s="68">
        <f t="shared" si="5"/>
      </c>
      <c r="T29" s="69"/>
      <c r="U29" s="69"/>
      <c r="V29" s="68">
        <f>IF(S29="","",IF(U29&gt;=$R$15,0,IF($R$6-SUM($P$19:V28)&lt;=$R$15-U29,$R$6-SUM($P$19:V28),$R$15-U29)))</f>
      </c>
      <c r="W29" s="68">
        <f t="shared" si="6"/>
      </c>
    </row>
    <row r="30" spans="1:23" ht="12.75">
      <c r="A30" s="41">
        <f t="shared" si="0"/>
      </c>
      <c r="B30" s="69"/>
      <c r="C30" s="69"/>
      <c r="D30" s="68">
        <f>IF(A30="","",IF(C30&gt;=$F$15,0,IF($F$6-SUM($D$19:D29)&lt;=$F$15-C30,$F$6-SUM($D$19:D29),$F$15-C30)))</f>
      </c>
      <c r="E30" s="68">
        <f t="shared" si="1"/>
      </c>
      <c r="G30" s="41">
        <f t="shared" si="2"/>
      </c>
      <c r="H30" s="69"/>
      <c r="I30" s="69"/>
      <c r="J30" s="68">
        <f>IF(G30="","",IF(I30&gt;=$L$15,0,IF($L$6-SUM($J$19:J29)&lt;=$L$15-I30,$L$6-SUM($J$19:J29),$L$15-I30)))</f>
      </c>
      <c r="K30" s="68">
        <f t="shared" si="4"/>
      </c>
      <c r="M30" s="41">
        <f t="shared" si="3"/>
      </c>
      <c r="N30" s="69"/>
      <c r="O30" s="69"/>
      <c r="P30" s="68">
        <f>IF(M30="","",IF(O30&gt;=$R$15,0,IF($R$6-SUM($P$19:P29)&lt;=$R$15-O30,$R$6-SUM($P$19:P29),$R$15-O30)))</f>
      </c>
      <c r="Q30" s="68">
        <f t="shared" si="5"/>
      </c>
      <c r="T30" s="69"/>
      <c r="U30" s="69"/>
      <c r="V30" s="68">
        <f>IF(S30="","",IF(U30&gt;=$R$15,0,IF($R$6-SUM($P$19:V29)&lt;=$R$15-U30,$R$6-SUM($P$19:V29),$R$15-U30)))</f>
      </c>
      <c r="W30" s="68">
        <f t="shared" si="6"/>
      </c>
    </row>
    <row r="31" spans="1:23" ht="12.75">
      <c r="A31" s="41">
        <f t="shared" si="0"/>
      </c>
      <c r="B31" s="69"/>
      <c r="C31" s="69"/>
      <c r="D31" s="68">
        <f>IF(A31="","",IF(C31&gt;=$F$15,0,IF($F$6-SUM($D$19:D30)&lt;=$F$15-C31,$F$6-SUM($D$19:D30),$F$15-C31)))</f>
      </c>
      <c r="E31" s="68">
        <f t="shared" si="1"/>
      </c>
      <c r="G31" s="41">
        <f t="shared" si="2"/>
      </c>
      <c r="H31" s="69"/>
      <c r="I31" s="69"/>
      <c r="J31" s="68">
        <f>IF(G31="","",IF(I31&gt;=$L$15,0,IF($L$6-SUM($J$19:J30)&lt;=$L$15-I31,$L$6-SUM($J$19:J30),$L$15-I31)))</f>
      </c>
      <c r="K31" s="68">
        <f t="shared" si="4"/>
      </c>
      <c r="M31" s="41">
        <f t="shared" si="3"/>
      </c>
      <c r="N31" s="69"/>
      <c r="O31" s="69"/>
      <c r="P31" s="68">
        <f>IF(M31="","",IF(O31&gt;=$R$15,0,IF($R$6-SUM($P$19:P30)&lt;=$R$15-O31,$R$6-SUM($P$19:P30),$R$15-O31)))</f>
      </c>
      <c r="Q31" s="68">
        <f t="shared" si="5"/>
      </c>
      <c r="T31" s="69"/>
      <c r="U31" s="69"/>
      <c r="V31" s="68">
        <f>IF(S31="","",IF(U31&gt;=$R$15,0,IF($R$6-SUM($P$19:V30)&lt;=$R$15-U31,$R$6-SUM($P$19:V30),$R$15-U31)))</f>
      </c>
      <c r="W31" s="68">
        <f t="shared" si="6"/>
      </c>
    </row>
    <row r="32" spans="1:23" ht="12.75">
      <c r="A32" s="41">
        <f t="shared" si="0"/>
      </c>
      <c r="B32" s="69"/>
      <c r="C32" s="69"/>
      <c r="D32" s="68">
        <f>IF(A32="","",IF(C32&gt;=$F$15,0,IF($F$6-SUM($D$19:D31)&lt;=$F$15-C32,$F$6-SUM($D$19:D31),$F$15-C32)))</f>
      </c>
      <c r="E32" s="68">
        <f t="shared" si="1"/>
      </c>
      <c r="G32" s="41">
        <f t="shared" si="2"/>
      </c>
      <c r="H32" s="69"/>
      <c r="I32" s="69"/>
      <c r="J32" s="68">
        <f>IF(G32="","",IF(I32&gt;=$L$15,0,IF($L$6-SUM($J$19:J31)&lt;=$L$15-I32,$L$6-SUM($J$19:J31),$L$15-I32)))</f>
      </c>
      <c r="K32" s="68">
        <f t="shared" si="4"/>
      </c>
      <c r="M32" s="41">
        <f t="shared" si="3"/>
      </c>
      <c r="N32" s="69"/>
      <c r="O32" s="69"/>
      <c r="P32" s="68">
        <f>IF(M32="","",IF(O32&gt;=$R$15,0,IF($R$6-SUM($P$19:P31)&lt;=$R$15-O32,$R$6-SUM($P$19:P31),$R$15-O32)))</f>
      </c>
      <c r="Q32" s="68">
        <f t="shared" si="5"/>
      </c>
      <c r="T32" s="69"/>
      <c r="U32" s="69"/>
      <c r="V32" s="68">
        <f>IF(S32="","",IF(U32&gt;=$R$15,0,IF($R$6-SUM($P$19:V31)&lt;=$R$15-U32,$R$6-SUM($P$19:V31),$R$15-U32)))</f>
      </c>
      <c r="W32" s="68">
        <f t="shared" si="6"/>
      </c>
    </row>
    <row r="33" spans="1:23" ht="12.75">
      <c r="A33" s="41">
        <f t="shared" si="0"/>
      </c>
      <c r="B33" s="69"/>
      <c r="C33" s="69"/>
      <c r="D33" s="68">
        <f>IF(A33="","",IF(C33&gt;=$F$15,0,IF($F$6-SUM($D$19:D32)&lt;=$F$15-C33,$F$6-SUM($D$19:D32),$F$15-C33)))</f>
      </c>
      <c r="E33" s="68">
        <f t="shared" si="1"/>
      </c>
      <c r="G33" s="41">
        <f t="shared" si="2"/>
      </c>
      <c r="H33" s="69"/>
      <c r="I33" s="69"/>
      <c r="J33" s="68">
        <f>IF(G33="","",IF(I33&gt;=$L$15,0,IF($L$6-SUM($J$19:J32)&lt;=$L$15-I33,$L$6-SUM($J$19:J32),$L$15-I33)))</f>
      </c>
      <c r="K33" s="68">
        <f t="shared" si="4"/>
      </c>
      <c r="M33" s="41">
        <f t="shared" si="3"/>
      </c>
      <c r="N33" s="69"/>
      <c r="O33" s="69"/>
      <c r="P33" s="68">
        <f>IF(M33="","",IF(O33&gt;=$R$15,0,IF($R$6-SUM($P$19:P32)&lt;=$R$15-O33,$R$6-SUM($P$19:P32),$R$15-O33)))</f>
      </c>
      <c r="Q33" s="68">
        <f t="shared" si="5"/>
      </c>
      <c r="T33" s="69"/>
      <c r="U33" s="69"/>
      <c r="V33" s="68">
        <f>IF(S33="","",IF(U33&gt;=$R$15,0,IF($R$6-SUM($P$19:V32)&lt;=$R$15-U33,$R$6-SUM($P$19:V32),$R$15-U33)))</f>
      </c>
      <c r="W33" s="68">
        <f t="shared" si="6"/>
      </c>
    </row>
    <row r="34" spans="1:23" ht="12.75">
      <c r="A34" s="41">
        <f t="shared" si="0"/>
      </c>
      <c r="B34" s="69"/>
      <c r="C34" s="69"/>
      <c r="D34" s="68">
        <f>IF(A34="","",IF(C34&gt;=$F$15,0,IF($F$6-SUM($D$19:D33)&lt;=$F$15-C34,$F$6-SUM($D$19:D33),$F$15-C34)))</f>
      </c>
      <c r="E34" s="68">
        <f t="shared" si="1"/>
      </c>
      <c r="G34" s="41">
        <f t="shared" si="2"/>
      </c>
      <c r="H34" s="69"/>
      <c r="I34" s="69"/>
      <c r="J34" s="68">
        <f>IF(G34="","",IF(I34&gt;=$L$15,0,IF($L$6-SUM($J$19:J33)&lt;=$L$15-I34,$L$6-SUM($J$19:J33),$L$15-I34)))</f>
      </c>
      <c r="K34" s="68">
        <f t="shared" si="4"/>
      </c>
      <c r="M34" s="41">
        <f t="shared" si="3"/>
      </c>
      <c r="N34" s="69"/>
      <c r="O34" s="69"/>
      <c r="P34" s="68">
        <f>IF(M34="","",IF(O34&gt;=$R$15,0,IF($R$6-SUM($P$19:P33)&lt;=$R$15-O34,$R$6-SUM($P$19:P33),$R$15-O34)))</f>
      </c>
      <c r="Q34" s="68">
        <f t="shared" si="5"/>
      </c>
      <c r="T34" s="69"/>
      <c r="U34" s="69"/>
      <c r="V34" s="68">
        <f>IF(S34="","",IF(U34&gt;=$R$15,0,IF($R$6-SUM($P$19:V33)&lt;=$R$15-U34,$R$6-SUM($P$19:V33),$R$15-U34)))</f>
      </c>
      <c r="W34" s="68">
        <f t="shared" si="6"/>
      </c>
    </row>
    <row r="35" spans="1:23" ht="12.75">
      <c r="A35" s="41">
        <f t="shared" si="0"/>
      </c>
      <c r="B35" s="69"/>
      <c r="C35" s="69"/>
      <c r="D35" s="68">
        <f>IF(A35="","",IF(C35&gt;=$F$15,0,IF($F$6-SUM($D$19:D34)&lt;=$F$15-C35,$F$6-SUM($D$19:D34),$F$15-C35)))</f>
      </c>
      <c r="E35" s="68">
        <f t="shared" si="1"/>
      </c>
      <c r="G35" s="41">
        <f t="shared" si="2"/>
      </c>
      <c r="H35" s="69"/>
      <c r="I35" s="69"/>
      <c r="J35" s="68">
        <f>IF(G35="","",IF(I35&gt;=$L$15,0,IF($L$6-SUM($J$19:J34)&lt;=$L$15-I35,$L$6-SUM($J$19:J34),$L$15-I35)))</f>
      </c>
      <c r="K35" s="68">
        <f t="shared" si="4"/>
      </c>
      <c r="M35" s="41">
        <f t="shared" si="3"/>
      </c>
      <c r="N35" s="69"/>
      <c r="O35" s="69"/>
      <c r="P35" s="68">
        <f>IF(M35="","",IF(O35&gt;=$R$15,0,IF($R$6-SUM($P$19:P34)&lt;=$R$15-O35,$R$6-SUM($P$19:P34),$R$15-O35)))</f>
      </c>
      <c r="Q35" s="68">
        <f t="shared" si="5"/>
      </c>
      <c r="T35" s="69"/>
      <c r="U35" s="69"/>
      <c r="V35" s="68">
        <f>IF(S35="","",IF(U35&gt;=$R$15,0,IF($R$6-SUM($P$19:V34)&lt;=$R$15-U35,$R$6-SUM($P$19:V34),$R$15-U35)))</f>
      </c>
      <c r="W35" s="68">
        <f t="shared" si="6"/>
      </c>
    </row>
    <row r="36" spans="1:23" ht="12.75">
      <c r="A36" s="41">
        <f t="shared" si="0"/>
      </c>
      <c r="B36" s="69"/>
      <c r="C36" s="69"/>
      <c r="D36" s="68">
        <f>IF(A36="","",IF(C36&gt;=$F$15,0,IF($F$6-SUM($D$19:D35)&lt;=$F$15-C36,$F$6-SUM($D$19:D35),$F$15-C36)))</f>
      </c>
      <c r="E36" s="68">
        <f t="shared" si="1"/>
      </c>
      <c r="G36" s="41">
        <f t="shared" si="2"/>
      </c>
      <c r="H36" s="69"/>
      <c r="I36" s="69"/>
      <c r="J36" s="68">
        <f>IF(G36="","",IF(I36&gt;=$L$15,0,IF($L$6-SUM($J$19:J35)&lt;=$L$15-I36,$L$6-SUM($J$19:J35),$L$15-I36)))</f>
      </c>
      <c r="K36" s="68">
        <f t="shared" si="4"/>
      </c>
      <c r="M36" s="41">
        <f t="shared" si="3"/>
      </c>
      <c r="N36" s="69"/>
      <c r="O36" s="69"/>
      <c r="P36" s="68">
        <f>IF(M36="","",IF(O36&gt;=$R$15,0,IF($R$6-SUM($P$19:P35)&lt;=$R$15-O36,$R$6-SUM($P$19:P35),$R$15-O36)))</f>
      </c>
      <c r="Q36" s="68">
        <f t="shared" si="5"/>
      </c>
      <c r="T36" s="69"/>
      <c r="U36" s="69"/>
      <c r="V36" s="68">
        <f>IF(S36="","",IF(U36&gt;=$R$15,0,IF($R$6-SUM($P$19:V35)&lt;=$R$15-U36,$R$6-SUM($P$19:V35),$R$15-U36)))</f>
      </c>
      <c r="W36" s="68">
        <f t="shared" si="6"/>
      </c>
    </row>
    <row r="37" spans="1:23" ht="12.75">
      <c r="A37" s="41">
        <f t="shared" si="0"/>
      </c>
      <c r="B37" s="69"/>
      <c r="C37" s="69"/>
      <c r="D37" s="68">
        <f>IF(A37="","",IF(C37&gt;=$F$15,0,IF($F$6-SUM($D$19:D36)&lt;=$F$15-C37,$F$6-SUM($D$19:D36),$F$15-C37)))</f>
      </c>
      <c r="E37" s="68">
        <f t="shared" si="1"/>
      </c>
      <c r="G37" s="41">
        <f t="shared" si="2"/>
      </c>
      <c r="H37" s="69"/>
      <c r="I37" s="69"/>
      <c r="J37" s="68">
        <f>IF(G37="","",IF(I37&gt;=$L$15,0,IF($L$6-SUM($J$19:J36)&lt;=$L$15-I37,$L$6-SUM($J$19:J36),$L$15-I37)))</f>
      </c>
      <c r="K37" s="68">
        <f t="shared" si="4"/>
      </c>
      <c r="M37" s="41">
        <f t="shared" si="3"/>
      </c>
      <c r="N37" s="69"/>
      <c r="O37" s="69"/>
      <c r="P37" s="68">
        <f>IF(M37="","",IF(O37&gt;=$R$15,0,IF($R$6-SUM($P$19:P36)&lt;=$R$15-O37,$R$6-SUM($P$19:P36),$R$15-O37)))</f>
      </c>
      <c r="Q37" s="68">
        <f t="shared" si="5"/>
      </c>
      <c r="T37" s="69"/>
      <c r="U37" s="69"/>
      <c r="V37" s="68">
        <f>IF(S37="","",IF(U37&gt;=$R$15,0,IF($R$6-SUM($P$19:V36)&lt;=$R$15-U37,$R$6-SUM($P$19:V36),$R$15-U37)))</f>
      </c>
      <c r="W37" s="68">
        <f t="shared" si="6"/>
      </c>
    </row>
    <row r="38" spans="1:23" ht="12.75">
      <c r="A38" s="41">
        <f t="shared" si="0"/>
      </c>
      <c r="B38" s="69"/>
      <c r="C38" s="69"/>
      <c r="D38" s="68">
        <f>IF(A38="","",IF(C38&gt;=$F$15,0,IF($F$6-SUM($D$19:D37)&lt;=$F$15-C38,$F$6-SUM($D$19:D37),$F$15-C38)))</f>
      </c>
      <c r="E38" s="68">
        <f t="shared" si="1"/>
      </c>
      <c r="G38" s="41">
        <f t="shared" si="2"/>
      </c>
      <c r="H38" s="69"/>
      <c r="I38" s="69"/>
      <c r="J38" s="68">
        <f>IF(G38="","",IF(I38&gt;=$L$15,0,IF($L$6-SUM($J$19:J37)&lt;=$L$15-I38,$L$6-SUM($J$19:J37),$L$15-I38)))</f>
      </c>
      <c r="K38" s="68">
        <f t="shared" si="4"/>
      </c>
      <c r="M38" s="41">
        <f t="shared" si="3"/>
      </c>
      <c r="N38" s="69"/>
      <c r="O38" s="69"/>
      <c r="P38" s="68">
        <f>IF(M38="","",IF(O38&gt;=$R$15,0,IF($R$6-SUM($P$19:P37)&lt;=$R$15-O38,$R$6-SUM($P$19:P37),$R$15-O38)))</f>
      </c>
      <c r="Q38" s="68">
        <f t="shared" si="5"/>
      </c>
      <c r="T38" s="69"/>
      <c r="U38" s="69"/>
      <c r="V38" s="68">
        <f>IF(S38="","",IF(U38&gt;=$R$15,0,IF($R$6-SUM($P$19:V37)&lt;=$R$15-U38,$R$6-SUM($P$19:V37),$R$15-U38)))</f>
      </c>
      <c r="W38" s="68">
        <f t="shared" si="6"/>
      </c>
    </row>
    <row r="39" spans="1:23" ht="12.75">
      <c r="A39" s="41">
        <f t="shared" si="0"/>
      </c>
      <c r="B39" s="69"/>
      <c r="C39" s="69"/>
      <c r="D39" s="68">
        <f>IF(A39="","",IF(C39&gt;=$F$15,0,IF($F$6-SUM($D$19:D38)&lt;=$F$15-C39,$F$6-SUM($D$19:D38),$F$15-C39)))</f>
      </c>
      <c r="E39" s="68">
        <f t="shared" si="1"/>
      </c>
      <c r="G39" s="41">
        <f t="shared" si="2"/>
      </c>
      <c r="H39" s="69"/>
      <c r="I39" s="69"/>
      <c r="J39" s="68">
        <f>IF(G39="","",IF(I39&gt;=$L$15,0,IF($L$6-SUM($J$19:J38)&lt;=$L$15-I39,$L$6-SUM($J$19:J38),$L$15-I39)))</f>
      </c>
      <c r="K39" s="68">
        <f t="shared" si="4"/>
      </c>
      <c r="M39" s="41">
        <f t="shared" si="3"/>
      </c>
      <c r="N39" s="69"/>
      <c r="O39" s="69"/>
      <c r="P39" s="68">
        <f>IF(M39="","",IF(O39&gt;=$R$15,0,IF($R$6-SUM($P$19:P38)&lt;=$R$15-O39,$R$6-SUM($P$19:P38),$R$15-O39)))</f>
      </c>
      <c r="Q39" s="68">
        <f t="shared" si="5"/>
      </c>
      <c r="T39" s="69"/>
      <c r="U39" s="69"/>
      <c r="V39" s="68">
        <f>IF(S39="","",IF(U39&gt;=$R$15,0,IF($R$6-SUM($P$19:V38)&lt;=$R$15-U39,$R$6-SUM($P$19:V38),$R$15-U39)))</f>
      </c>
      <c r="W39" s="68">
        <f t="shared" si="6"/>
      </c>
    </row>
    <row r="40" spans="1:23" ht="12.75">
      <c r="A40" s="41">
        <f t="shared" si="0"/>
      </c>
      <c r="B40" s="69"/>
      <c r="C40" s="69"/>
      <c r="D40" s="68">
        <f>IF(A40="","",IF(C40&gt;=$F$15,0,IF($F$6-SUM($D$19:D39)&lt;=$F$15-C40,$F$6-SUM($D$19:D39),$F$15-C40)))</f>
      </c>
      <c r="E40" s="68">
        <f t="shared" si="1"/>
      </c>
      <c r="G40" s="41">
        <f t="shared" si="2"/>
      </c>
      <c r="H40" s="69"/>
      <c r="I40" s="69"/>
      <c r="J40" s="68">
        <f>IF(G40="","",IF(I40&gt;=$L$15,0,IF($L$6-SUM($J$19:J39)&lt;=$L$15-I40,$L$6-SUM($J$19:J39),$L$15-I40)))</f>
      </c>
      <c r="K40" s="68">
        <f t="shared" si="4"/>
      </c>
      <c r="M40" s="41">
        <f t="shared" si="3"/>
      </c>
      <c r="N40" s="69"/>
      <c r="O40" s="69"/>
      <c r="P40" s="68">
        <f>IF(M40="","",IF(O40&gt;=$R$15,0,IF($R$6-SUM($P$19:P39)&lt;=$R$15-O40,$R$6-SUM($P$19:P39),$R$15-O40)))</f>
      </c>
      <c r="Q40" s="68">
        <f t="shared" si="5"/>
      </c>
      <c r="T40" s="69"/>
      <c r="U40" s="69"/>
      <c r="V40" s="68">
        <f>IF(S40="","",IF(U40&gt;=$R$15,0,IF($R$6-SUM($P$19:V39)&lt;=$R$15-U40,$R$6-SUM($P$19:V39),$R$15-U40)))</f>
      </c>
      <c r="W40" s="68">
        <f t="shared" si="6"/>
      </c>
    </row>
    <row r="41" spans="1:23" ht="12.75">
      <c r="A41" s="41">
        <f t="shared" si="0"/>
      </c>
      <c r="B41" s="69"/>
      <c r="C41" s="69"/>
      <c r="D41" s="68">
        <f>IF(A41="","",IF(C41&gt;=$F$15,0,IF($F$6-SUM($D$19:D40)&lt;=$F$15-C41,$F$6-SUM($D$19:D40),$F$15-C41)))</f>
      </c>
      <c r="E41" s="68">
        <f t="shared" si="1"/>
      </c>
      <c r="G41" s="41">
        <f t="shared" si="2"/>
      </c>
      <c r="H41" s="69"/>
      <c r="I41" s="69"/>
      <c r="J41" s="68">
        <f>IF(G41="","",IF(I41&gt;=$L$15,0,IF($L$6-SUM($J$19:J40)&lt;=$L$15-I41,$L$6-SUM($J$19:J40),$L$15-I41)))</f>
      </c>
      <c r="K41" s="68">
        <f t="shared" si="4"/>
      </c>
      <c r="M41" s="41">
        <f t="shared" si="3"/>
      </c>
      <c r="N41" s="69"/>
      <c r="O41" s="69"/>
      <c r="P41" s="68">
        <f>IF(M41="","",IF(O41&gt;=$R$15,0,IF($R$6-SUM($P$19:P40)&lt;=$R$15-O41,$R$6-SUM($P$19:P40),$R$15-O41)))</f>
      </c>
      <c r="Q41" s="68">
        <f t="shared" si="5"/>
      </c>
      <c r="T41" s="69"/>
      <c r="U41" s="69"/>
      <c r="V41" s="68">
        <f>IF(S41="","",IF(U41&gt;=$R$15,0,IF($R$6-SUM($P$19:V40)&lt;=$R$15-U41,$R$6-SUM($P$19:V40),$R$15-U41)))</f>
      </c>
      <c r="W41" s="68">
        <f t="shared" si="6"/>
      </c>
    </row>
    <row r="42" spans="1:23" ht="12.75">
      <c r="A42" s="41">
        <f t="shared" si="0"/>
      </c>
      <c r="B42" s="69"/>
      <c r="C42" s="69"/>
      <c r="D42" s="68">
        <f>IF(A42="","",IF(C42&gt;=$F$15,0,IF($F$6-SUM($D$19:D41)&lt;=$F$15-C42,$F$6-SUM($D$19:D41),$F$15-C42)))</f>
      </c>
      <c r="E42" s="68">
        <f t="shared" si="1"/>
      </c>
      <c r="G42" s="41">
        <f t="shared" si="2"/>
      </c>
      <c r="H42" s="69"/>
      <c r="I42" s="69"/>
      <c r="J42" s="68">
        <f>IF(G42="","",IF(I42&gt;=$L$15,0,IF($L$6-SUM($J$19:J41)&lt;=$L$15-I42,$L$6-SUM($J$19:J41),$L$15-I42)))</f>
      </c>
      <c r="K42" s="68">
        <f t="shared" si="4"/>
      </c>
      <c r="M42" s="41">
        <f t="shared" si="3"/>
      </c>
      <c r="N42" s="69"/>
      <c r="O42" s="69"/>
      <c r="P42" s="68">
        <f>IF(M42="","",IF(O42&gt;=$R$15,0,IF($R$6-SUM($P$19:P41)&lt;=$R$15-O42,$R$6-SUM($P$19:P41),$R$15-O42)))</f>
      </c>
      <c r="Q42" s="68">
        <f t="shared" si="5"/>
      </c>
      <c r="T42" s="69"/>
      <c r="U42" s="69"/>
      <c r="V42" s="68">
        <f>IF(S42="","",IF(U42&gt;=$R$15,0,IF($R$6-SUM($P$19:V41)&lt;=$R$15-U42,$R$6-SUM($P$19:V41),$R$15-U42)))</f>
      </c>
      <c r="W42" s="68">
        <f t="shared" si="6"/>
      </c>
    </row>
    <row r="43" spans="1:23" ht="12.75">
      <c r="A43" s="41">
        <f t="shared" si="0"/>
      </c>
      <c r="B43" s="69"/>
      <c r="C43" s="69"/>
      <c r="D43" s="68">
        <f>IF(A43="","",IF(C43&gt;=$F$15,0,IF($F$6-SUM($D$19:D42)&lt;=$F$15-C43,$F$6-SUM($D$19:D42),$F$15-C43)))</f>
      </c>
      <c r="E43" s="68">
        <f t="shared" si="1"/>
      </c>
      <c r="G43" s="41">
        <f t="shared" si="2"/>
      </c>
      <c r="H43" s="69"/>
      <c r="I43" s="69"/>
      <c r="J43" s="68">
        <f>IF(G43="","",IF(I43&gt;=$L$15,0,IF($L$6-SUM($J$19:J42)&lt;=$L$15-I43,$L$6-SUM($J$19:J42),$L$15-I43)))</f>
      </c>
      <c r="K43" s="68">
        <f t="shared" si="4"/>
      </c>
      <c r="M43" s="41">
        <f t="shared" si="3"/>
      </c>
      <c r="N43" s="69"/>
      <c r="O43" s="69"/>
      <c r="P43" s="68">
        <f>IF(M43="","",IF(O43&gt;=$R$15,0,IF($R$6-SUM($P$19:P42)&lt;=$R$15-O43,$R$6-SUM($P$19:P42),$R$15-O43)))</f>
      </c>
      <c r="Q43" s="68">
        <f t="shared" si="5"/>
      </c>
      <c r="T43" s="69"/>
      <c r="U43" s="69"/>
      <c r="V43" s="68">
        <f>IF(S43="","",IF(U43&gt;=$R$15,0,IF($R$6-SUM($P$19:V42)&lt;=$R$15-U43,$R$6-SUM($P$19:V42),$R$15-U43)))</f>
      </c>
      <c r="W43" s="68">
        <f t="shared" si="6"/>
      </c>
    </row>
    <row r="44" spans="1:23" ht="12.75">
      <c r="A44" s="41">
        <f t="shared" si="0"/>
      </c>
      <c r="B44" s="69"/>
      <c r="C44" s="69"/>
      <c r="D44" s="68">
        <f>IF(A44="","",IF(C44&gt;=$F$15,0,IF($F$6-SUM($D$19:D43)&lt;=$F$15-C44,$F$6-SUM($D$19:D43),$F$15-C44)))</f>
      </c>
      <c r="E44" s="68">
        <f t="shared" si="1"/>
      </c>
      <c r="G44" s="41">
        <f t="shared" si="2"/>
      </c>
      <c r="H44" s="69"/>
      <c r="I44" s="69"/>
      <c r="J44" s="68">
        <f>IF(G44="","",IF(I44&gt;=$L$15,0,IF($L$6-SUM($J$19:J43)&lt;=$L$15-I44,$L$6-SUM($J$19:J43),$L$15-I44)))</f>
      </c>
      <c r="K44" s="68">
        <f t="shared" si="4"/>
      </c>
      <c r="M44" s="41">
        <f t="shared" si="3"/>
      </c>
      <c r="N44" s="69"/>
      <c r="O44" s="69"/>
      <c r="P44" s="68">
        <f>IF(M44="","",IF(O44&gt;=$R$15,0,IF($R$6-SUM($P$19:P43)&lt;=$R$15-O44,$R$6-SUM($P$19:P43),$R$15-O44)))</f>
      </c>
      <c r="Q44" s="68">
        <f t="shared" si="5"/>
      </c>
      <c r="T44" s="69"/>
      <c r="U44" s="69"/>
      <c r="V44" s="68">
        <f>IF(S44="","",IF(U44&gt;=$R$15,0,IF($R$6-SUM($P$19:V43)&lt;=$R$15-U44,$R$6-SUM($P$19:V43),$R$15-U44)))</f>
      </c>
      <c r="W44" s="68">
        <f t="shared" si="6"/>
      </c>
    </row>
    <row r="45" spans="1:23" ht="12.75">
      <c r="A45" s="41">
        <f t="shared" si="0"/>
      </c>
      <c r="B45" s="69"/>
      <c r="C45" s="69"/>
      <c r="D45" s="68">
        <f>IF(A45="","",IF(C45&gt;=$F$15,0,IF($F$6-SUM($D$19:D44)&lt;=$F$15-C45,$F$6-SUM($D$19:D44),$F$15-C45)))</f>
      </c>
      <c r="E45" s="68">
        <f t="shared" si="1"/>
      </c>
      <c r="G45" s="41">
        <f t="shared" si="2"/>
      </c>
      <c r="H45" s="69"/>
      <c r="I45" s="69"/>
      <c r="J45" s="68">
        <f>IF(G45="","",IF(I45&gt;=$L$15,0,IF($L$6-SUM($J$19:J44)&lt;=$L$15-I45,$L$6-SUM($J$19:J44),$L$15-I45)))</f>
      </c>
      <c r="K45" s="68">
        <f t="shared" si="4"/>
      </c>
      <c r="M45" s="41">
        <f t="shared" si="3"/>
      </c>
      <c r="N45" s="69"/>
      <c r="O45" s="69"/>
      <c r="P45" s="68">
        <f>IF(M45="","",IF(O45&gt;=$R$15,0,IF($R$6-SUM($P$19:P44)&lt;=$R$15-O45,$R$6-SUM($P$19:P44),$R$15-O45)))</f>
      </c>
      <c r="Q45" s="68">
        <f t="shared" si="5"/>
      </c>
      <c r="T45" s="69"/>
      <c r="U45" s="69"/>
      <c r="V45" s="68">
        <f>IF(S45="","",IF(U45&gt;=$R$15,0,IF($R$6-SUM($P$19:V44)&lt;=$R$15-U45,$R$6-SUM($P$19:V44),$R$15-U45)))</f>
      </c>
      <c r="W45" s="68">
        <f t="shared" si="6"/>
      </c>
    </row>
    <row r="46" spans="1:23" ht="12.75">
      <c r="A46" s="41">
        <f t="shared" si="0"/>
      </c>
      <c r="B46" s="69"/>
      <c r="C46" s="69"/>
      <c r="D46" s="68">
        <f>IF(A46="","",IF(C46&gt;=$F$15,0,IF($F$6-SUM($D$19:D45)&lt;=$F$15-C46,$F$6-SUM($D$19:D45),$F$15-C46)))</f>
      </c>
      <c r="E46" s="68">
        <f t="shared" si="1"/>
      </c>
      <c r="G46" s="41">
        <f t="shared" si="2"/>
      </c>
      <c r="H46" s="69"/>
      <c r="I46" s="69"/>
      <c r="J46" s="68">
        <f>IF(G46="","",IF(I46&gt;=$L$15,0,IF($L$6-SUM($J$19:J45)&lt;=$L$15-I46,$L$6-SUM($J$19:J45),$L$15-I46)))</f>
      </c>
      <c r="K46" s="68">
        <f t="shared" si="4"/>
      </c>
      <c r="M46" s="41">
        <f t="shared" si="3"/>
      </c>
      <c r="N46" s="69"/>
      <c r="O46" s="69"/>
      <c r="P46" s="68">
        <f>IF(M46="","",IF(O46&gt;=$R$15,0,IF($R$6-SUM($P$19:P45)&lt;=$R$15-O46,$R$6-SUM($P$19:P45),$R$15-O46)))</f>
      </c>
      <c r="Q46" s="68">
        <f t="shared" si="5"/>
      </c>
      <c r="T46" s="69"/>
      <c r="U46" s="69"/>
      <c r="V46" s="68">
        <f>IF(S46="","",IF(U46&gt;=$R$15,0,IF($R$6-SUM($P$19:V45)&lt;=$R$15-U46,$R$6-SUM($P$19:V45),$R$15-U46)))</f>
      </c>
      <c r="W46" s="68">
        <f t="shared" si="6"/>
      </c>
    </row>
    <row r="47" spans="1:23" ht="12.75">
      <c r="A47" s="41">
        <f t="shared" si="0"/>
      </c>
      <c r="B47" s="69"/>
      <c r="C47" s="69"/>
      <c r="D47" s="68">
        <f>IF(A47="","",IF(C47&gt;=$F$15,0,IF($F$6-SUM($D$19:D46)&lt;=$F$15-C47,$F$6-SUM($D$19:D46),$F$15-C47)))</f>
      </c>
      <c r="E47" s="68">
        <f t="shared" si="1"/>
      </c>
      <c r="G47" s="41">
        <f t="shared" si="2"/>
      </c>
      <c r="H47" s="69"/>
      <c r="I47" s="69"/>
      <c r="J47" s="68">
        <f>IF(G47="","",IF(I47&gt;=$L$15,0,IF($L$6-SUM($J$19:J46)&lt;=$L$15-I47,$L$6-SUM($J$19:J46),$L$15-I47)))</f>
      </c>
      <c r="K47" s="68">
        <f t="shared" si="4"/>
      </c>
      <c r="M47" s="41">
        <f t="shared" si="3"/>
      </c>
      <c r="N47" s="69"/>
      <c r="O47" s="69"/>
      <c r="P47" s="68">
        <f>IF(M47="","",IF(O47&gt;=$R$15,0,IF($R$6-SUM($P$19:P46)&lt;=$R$15-O47,$R$6-SUM($P$19:P46),$R$15-O47)))</f>
      </c>
      <c r="Q47" s="68">
        <f t="shared" si="5"/>
      </c>
      <c r="T47" s="69"/>
      <c r="U47" s="69"/>
      <c r="V47" s="68">
        <f>IF(S47="","",IF(U47&gt;=$R$15,0,IF($R$6-SUM($P$19:V46)&lt;=$R$15-U47,$R$6-SUM($P$19:V46),$R$15-U47)))</f>
      </c>
      <c r="W47" s="68">
        <f t="shared" si="6"/>
      </c>
    </row>
    <row r="48" spans="1:23" ht="12.75">
      <c r="A48" s="41">
        <f t="shared" si="0"/>
      </c>
      <c r="B48" s="69"/>
      <c r="C48" s="69"/>
      <c r="D48" s="68">
        <f>IF(A48="","",IF(C48&gt;=$F$15,0,IF($F$6-SUM($D$19:D47)&lt;=$F$15-C48,$F$6-SUM($D$19:D47),$F$15-C48)))</f>
      </c>
      <c r="E48" s="68">
        <f t="shared" si="1"/>
      </c>
      <c r="G48" s="41">
        <f t="shared" si="2"/>
      </c>
      <c r="H48" s="69"/>
      <c r="I48" s="69"/>
      <c r="J48" s="68">
        <f>IF(G48="","",IF(I48&gt;=$L$15,0,IF($L$6-SUM($J$19:J47)&lt;=$L$15-I48,$L$6-SUM($J$19:J47),$L$15-I48)))</f>
      </c>
      <c r="K48" s="68">
        <f t="shared" si="4"/>
      </c>
      <c r="M48" s="41">
        <f t="shared" si="3"/>
      </c>
      <c r="N48" s="69"/>
      <c r="O48" s="69"/>
      <c r="P48" s="68">
        <f>IF(M48="","",IF(O48&gt;=$R$15,0,IF($R$6-SUM($P$19:P47)&lt;=$R$15-O48,$R$6-SUM($P$19:P47),$R$15-O48)))</f>
      </c>
      <c r="Q48" s="68">
        <f t="shared" si="5"/>
      </c>
      <c r="T48" s="69"/>
      <c r="U48" s="69"/>
      <c r="V48" s="68">
        <f>IF(S48="","",IF(U48&gt;=$R$15,0,IF($R$6-SUM($P$19:V47)&lt;=$R$15-U48,$R$6-SUM($P$19:V47),$R$15-U48)))</f>
      </c>
      <c r="W48" s="68">
        <f t="shared" si="6"/>
      </c>
    </row>
    <row r="49" spans="1:23" ht="12.75">
      <c r="A49" s="41">
        <f t="shared" si="0"/>
      </c>
      <c r="B49" s="69"/>
      <c r="C49" s="69"/>
      <c r="D49" s="68">
        <f>IF(A49="","",IF(C49&gt;=$F$15,0,IF($F$6-SUM($D$19:D48)&lt;=$F$15-C49,$F$6-SUM($D$19:D48),$F$15-C49)))</f>
      </c>
      <c r="E49" s="68">
        <f t="shared" si="1"/>
      </c>
      <c r="G49" s="41">
        <f t="shared" si="2"/>
      </c>
      <c r="H49" s="69"/>
      <c r="I49" s="69"/>
      <c r="J49" s="68">
        <f>IF(G49="","",IF(I49&gt;=$L$15,0,IF($L$6-SUM($J$19:J48)&lt;=$L$15-I49,$L$6-SUM($J$19:J48),$L$15-I49)))</f>
      </c>
      <c r="K49" s="68">
        <f t="shared" si="4"/>
      </c>
      <c r="M49" s="41">
        <f t="shared" si="3"/>
      </c>
      <c r="N49" s="69"/>
      <c r="O49" s="69"/>
      <c r="P49" s="68">
        <f>IF(M49="","",IF(O49&gt;=$R$15,0,IF($R$6-SUM($P$19:P48)&lt;=$R$15-O49,$R$6-SUM($P$19:P48),$R$15-O49)))</f>
      </c>
      <c r="Q49" s="68">
        <f t="shared" si="5"/>
      </c>
      <c r="T49" s="69"/>
      <c r="U49" s="69"/>
      <c r="V49" s="68">
        <f>IF(S49="","",IF(U49&gt;=$R$15,0,IF($R$6-SUM($P$19:V48)&lt;=$R$15-U49,$R$6-SUM($P$19:V48),$R$15-U49)))</f>
      </c>
      <c r="W49" s="68">
        <f t="shared" si="6"/>
      </c>
    </row>
    <row r="50" spans="1:23" ht="12.75">
      <c r="A50" s="41">
        <f t="shared" si="0"/>
      </c>
      <c r="B50" s="69"/>
      <c r="C50" s="69"/>
      <c r="D50" s="68">
        <f>IF(A50="","",IF(C50&gt;=$F$15,0,IF($F$6-SUM($D$19:D49)&lt;=$F$15-C50,$F$6-SUM($D$19:D49),$F$15-C50)))</f>
      </c>
      <c r="E50" s="68">
        <f t="shared" si="1"/>
      </c>
      <c r="G50" s="41">
        <f t="shared" si="2"/>
      </c>
      <c r="H50" s="69"/>
      <c r="I50" s="69"/>
      <c r="J50" s="68">
        <f>IF(G50="","",IF(I50&gt;=$L$15,0,IF($L$6-SUM($J$19:J49)&lt;=$L$15-I50,$L$6-SUM($J$19:J49),$L$15-I50)))</f>
      </c>
      <c r="K50" s="68">
        <f t="shared" si="4"/>
      </c>
      <c r="M50" s="41">
        <f t="shared" si="3"/>
      </c>
      <c r="N50" s="69"/>
      <c r="O50" s="69"/>
      <c r="P50" s="68">
        <f>IF(M50="","",IF(O50&gt;=$R$15,0,IF($R$6-SUM($P$19:P49)&lt;=$R$15-O50,$R$6-SUM($P$19:P49),$R$15-O50)))</f>
      </c>
      <c r="Q50" s="68">
        <f t="shared" si="5"/>
      </c>
      <c r="T50" s="69"/>
      <c r="U50" s="69"/>
      <c r="V50" s="68">
        <f>IF(S50="","",IF(U50&gt;=$R$15,0,IF($R$6-SUM($P$19:V49)&lt;=$R$15-U50,$R$6-SUM($P$19:V49),$R$15-U50)))</f>
      </c>
      <c r="W50" s="68">
        <f t="shared" si="6"/>
      </c>
    </row>
    <row r="51" spans="1:23" ht="12.75">
      <c r="A51" s="41">
        <f t="shared" si="0"/>
      </c>
      <c r="B51" s="69"/>
      <c r="C51" s="69"/>
      <c r="D51" s="68">
        <f>IF(A51="","",IF(C51&gt;=$F$15,0,IF($F$6-SUM($D$19:D50)&lt;=$F$15-C51,$F$6-SUM($D$19:D50),$F$15-C51)))</f>
      </c>
      <c r="E51" s="68">
        <f t="shared" si="1"/>
      </c>
      <c r="G51" s="41">
        <f t="shared" si="2"/>
      </c>
      <c r="H51" s="69"/>
      <c r="I51" s="69"/>
      <c r="J51" s="68">
        <f>IF(G51="","",IF(I51&gt;=$L$15,0,IF($L$6-SUM($J$19:J50)&lt;=$L$15-I51,$L$6-SUM($J$19:J50),$L$15-I51)))</f>
      </c>
      <c r="K51" s="68">
        <f t="shared" si="4"/>
      </c>
      <c r="M51" s="41">
        <f t="shared" si="3"/>
      </c>
      <c r="N51" s="69"/>
      <c r="O51" s="69"/>
      <c r="P51" s="68">
        <f>IF(M51="","",IF(O51&gt;=$R$15,0,IF($R$6-SUM($P$19:P50)&lt;=$R$15-O51,$R$6-SUM($P$19:P50),$R$15-O51)))</f>
      </c>
      <c r="Q51" s="68">
        <f t="shared" si="5"/>
      </c>
      <c r="T51" s="69"/>
      <c r="U51" s="69"/>
      <c r="V51" s="68">
        <f>IF(S51="","",IF(U51&gt;=$R$15,0,IF($R$6-SUM($P$19:V50)&lt;=$R$15-U51,$R$6-SUM($P$19:V50),$R$15-U51)))</f>
      </c>
      <c r="W51" s="68">
        <f t="shared" si="6"/>
      </c>
    </row>
    <row r="52" spans="1:23" ht="12.75">
      <c r="A52" s="41">
        <f t="shared" si="0"/>
      </c>
      <c r="B52" s="69"/>
      <c r="C52" s="69"/>
      <c r="D52" s="68">
        <f>IF(A52="","",IF(C52&gt;=$F$15,0,IF($F$6-SUM($D$19:D51)&lt;=$F$15-C52,$F$6-SUM($D$19:D51),$F$15-C52)))</f>
      </c>
      <c r="E52" s="68">
        <f t="shared" si="1"/>
      </c>
      <c r="G52" s="41">
        <f t="shared" si="2"/>
      </c>
      <c r="H52" s="69"/>
      <c r="I52" s="69"/>
      <c r="J52" s="68">
        <f>IF(G52="","",IF(I52&gt;=$L$15,0,IF($L$6-SUM($J$19:J51)&lt;=$L$15-I52,$L$6-SUM($J$19:J51),$L$15-I52)))</f>
      </c>
      <c r="K52" s="68">
        <f t="shared" si="4"/>
      </c>
      <c r="M52" s="41">
        <f t="shared" si="3"/>
      </c>
      <c r="N52" s="69"/>
      <c r="O52" s="69"/>
      <c r="P52" s="68">
        <f>IF(M52="","",IF(O52&gt;=$R$15,0,IF($R$6-SUM($P$19:P51)&lt;=$R$15-O52,$R$6-SUM($P$19:P51),$R$15-O52)))</f>
      </c>
      <c r="Q52" s="68">
        <f t="shared" si="5"/>
      </c>
      <c r="T52" s="69"/>
      <c r="U52" s="69"/>
      <c r="V52" s="68">
        <f>IF(S52="","",IF(U52&gt;=$R$15,0,IF($R$6-SUM($P$19:V51)&lt;=$R$15-U52,$R$6-SUM($P$19:V51),$R$15-U52)))</f>
      </c>
      <c r="W52" s="68">
        <f t="shared" si="6"/>
      </c>
    </row>
    <row r="53" spans="1:23" ht="12.75">
      <c r="A53" s="41">
        <f t="shared" si="0"/>
      </c>
      <c r="B53" s="69"/>
      <c r="C53" s="69"/>
      <c r="D53" s="68">
        <f>IF(A53="","",IF(C53&gt;=$F$15,0,IF($F$6-SUM($D$19:D52)&lt;=$F$15-C53,$F$6-SUM($D$19:D52),$F$15-C53)))</f>
      </c>
      <c r="E53" s="68">
        <f t="shared" si="1"/>
      </c>
      <c r="G53" s="41">
        <f t="shared" si="2"/>
      </c>
      <c r="H53" s="69"/>
      <c r="I53" s="69"/>
      <c r="J53" s="68">
        <f>IF(G53="","",IF(I53&gt;=$L$15,0,IF($L$6-SUM($J$19:J52)&lt;=$L$15-I53,$L$6-SUM($J$19:J52),$L$15-I53)))</f>
      </c>
      <c r="K53" s="68">
        <f t="shared" si="4"/>
      </c>
      <c r="M53" s="41">
        <f t="shared" si="3"/>
      </c>
      <c r="N53" s="69"/>
      <c r="O53" s="69"/>
      <c r="P53" s="68">
        <f>IF(M53="","",IF(O53&gt;=$R$15,0,IF($R$6-SUM($P$19:P52)&lt;=$R$15-O53,$R$6-SUM($P$19:P52),$R$15-O53)))</f>
      </c>
      <c r="Q53" s="68">
        <f t="shared" si="5"/>
      </c>
      <c r="T53" s="69"/>
      <c r="U53" s="69"/>
      <c r="V53" s="68">
        <f>IF(S53="","",IF(U53&gt;=$R$15,0,IF($R$6-SUM($P$19:V52)&lt;=$R$15-U53,$R$6-SUM($P$19:V52),$R$15-U53)))</f>
      </c>
      <c r="W53" s="68">
        <f t="shared" si="6"/>
      </c>
    </row>
    <row r="54" spans="1:23" ht="12.75">
      <c r="A54" s="41">
        <f t="shared" si="0"/>
      </c>
      <c r="B54" s="69"/>
      <c r="C54" s="69"/>
      <c r="D54" s="68">
        <f>IF(A54="","",IF(C54&gt;=$F$15,0,IF($F$6-SUM($D$19:D53)&lt;=$F$15-C54,$F$6-SUM($D$19:D53),$F$15-C54)))</f>
      </c>
      <c r="E54" s="68">
        <f t="shared" si="1"/>
      </c>
      <c r="G54" s="41">
        <f t="shared" si="2"/>
      </c>
      <c r="H54" s="69"/>
      <c r="I54" s="69"/>
      <c r="J54" s="68">
        <f>IF(G54="","",IF(I54&gt;=$L$15,0,IF($L$6-SUM($J$19:J53)&lt;=$L$15-I54,$L$6-SUM($J$19:J53),$L$15-I54)))</f>
      </c>
      <c r="K54" s="68">
        <f t="shared" si="4"/>
      </c>
      <c r="M54" s="41">
        <f t="shared" si="3"/>
      </c>
      <c r="N54" s="69"/>
      <c r="O54" s="69"/>
      <c r="P54" s="68">
        <f>IF(M54="","",IF(O54&gt;=$R$15,0,IF($R$6-SUM($P$19:P53)&lt;=$R$15-O54,$R$6-SUM($P$19:P53),$R$15-O54)))</f>
      </c>
      <c r="Q54" s="68">
        <f t="shared" si="5"/>
      </c>
      <c r="T54" s="69"/>
      <c r="U54" s="69"/>
      <c r="V54" s="68">
        <f>IF(S54="","",IF(U54&gt;=$R$15,0,IF($R$6-SUM($P$19:V53)&lt;=$R$15-U54,$R$6-SUM($P$19:V53),$R$15-U54)))</f>
      </c>
      <c r="W54" s="68">
        <f t="shared" si="6"/>
      </c>
    </row>
    <row r="55" spans="1:23" ht="12.75">
      <c r="A55" s="41">
        <f t="shared" si="0"/>
      </c>
      <c r="B55" s="69"/>
      <c r="C55" s="69"/>
      <c r="D55" s="68">
        <f>IF(A55="","",IF(C55&gt;=$F$15,0,IF($F$6-SUM($D$19:D54)&lt;=$F$15-C55,$F$6-SUM($D$19:D54),$F$15-C55)))</f>
      </c>
      <c r="E55" s="68">
        <f t="shared" si="1"/>
      </c>
      <c r="G55" s="41">
        <f t="shared" si="2"/>
      </c>
      <c r="H55" s="69"/>
      <c r="I55" s="69"/>
      <c r="J55" s="68">
        <f>IF(G55="","",IF(I55&gt;=$L$15,0,IF($L$6-SUM($J$19:J54)&lt;=$L$15-I55,$L$6-SUM($J$19:J54),$L$15-I55)))</f>
      </c>
      <c r="K55" s="68">
        <f t="shared" si="4"/>
      </c>
      <c r="M55" s="41">
        <f t="shared" si="3"/>
      </c>
      <c r="N55" s="69"/>
      <c r="O55" s="69"/>
      <c r="P55" s="68">
        <f>IF(M55="","",IF(O55&gt;=$R$15,0,IF($R$6-SUM($P$19:P54)&lt;=$R$15-O55,$R$6-SUM($P$19:P54),$R$15-O55)))</f>
      </c>
      <c r="Q55" s="68">
        <f t="shared" si="5"/>
      </c>
      <c r="T55" s="69"/>
      <c r="U55" s="69"/>
      <c r="V55" s="68">
        <f>IF(S55="","",IF(U55&gt;=$R$15,0,IF($R$6-SUM($P$19:V54)&lt;=$R$15-U55,$R$6-SUM($P$19:V54),$R$15-U55)))</f>
      </c>
      <c r="W55" s="68">
        <f t="shared" si="6"/>
      </c>
    </row>
    <row r="56" spans="1:23" ht="12.75">
      <c r="A56" s="41">
        <f t="shared" si="0"/>
      </c>
      <c r="B56" s="69"/>
      <c r="C56" s="69"/>
      <c r="D56" s="68">
        <f>IF(A56="","",IF(C56&gt;=$F$15,0,IF($F$6-SUM($D$19:D55)&lt;=$F$15-C56,$F$6-SUM($D$19:D55),$F$15-C56)))</f>
      </c>
      <c r="E56" s="68">
        <f t="shared" si="1"/>
      </c>
      <c r="G56" s="41">
        <f t="shared" si="2"/>
      </c>
      <c r="H56" s="69"/>
      <c r="I56" s="69"/>
      <c r="J56" s="68">
        <f>IF(G56="","",IF(I56&gt;=$L$15,0,IF($L$6-SUM($J$19:J55)&lt;=$L$15-I56,$L$6-SUM($J$19:J55),$L$15-I56)))</f>
      </c>
      <c r="K56" s="68">
        <f t="shared" si="4"/>
      </c>
      <c r="M56" s="41">
        <f t="shared" si="3"/>
      </c>
      <c r="N56" s="69"/>
      <c r="O56" s="69"/>
      <c r="P56" s="68">
        <f>IF(M56="","",IF(O56&gt;=$R$15,0,IF($R$6-SUM($P$19:P55)&lt;=$R$15-O56,$R$6-SUM($P$19:P55),$R$15-O56)))</f>
      </c>
      <c r="Q56" s="68">
        <f t="shared" si="5"/>
      </c>
      <c r="T56" s="69"/>
      <c r="U56" s="69"/>
      <c r="V56" s="68">
        <f>IF(S56="","",IF(U56&gt;=$R$15,0,IF($R$6-SUM($P$19:V55)&lt;=$R$15-U56,$R$6-SUM($P$19:V55),$R$15-U56)))</f>
      </c>
      <c r="W56" s="68">
        <f t="shared" si="6"/>
      </c>
    </row>
    <row r="57" spans="1:23" ht="12.75">
      <c r="A57" s="41">
        <f t="shared" si="0"/>
      </c>
      <c r="B57" s="69"/>
      <c r="C57" s="69"/>
      <c r="D57" s="68">
        <f>IF(A57="","",IF(C57&gt;=$F$15,0,IF($F$6-SUM($D$19:D56)&lt;=$F$15-C57,$F$6-SUM($D$19:D56),$F$15-C57)))</f>
      </c>
      <c r="E57" s="68">
        <f t="shared" si="1"/>
      </c>
      <c r="G57" s="41">
        <f t="shared" si="2"/>
      </c>
      <c r="H57" s="69"/>
      <c r="I57" s="69"/>
      <c r="J57" s="68">
        <f>IF(G57="","",IF(I57&gt;=$L$15,0,IF($L$6-SUM($J$19:J56)&lt;=$L$15-I57,$L$6-SUM($J$19:J56),$L$15-I57)))</f>
      </c>
      <c r="K57" s="68">
        <f t="shared" si="4"/>
      </c>
      <c r="M57" s="41">
        <f t="shared" si="3"/>
      </c>
      <c r="N57" s="69"/>
      <c r="O57" s="69"/>
      <c r="P57" s="68">
        <f>IF(M57="","",IF(O57&gt;=$R$15,0,IF($R$6-SUM($P$19:P56)&lt;=$R$15-O57,$R$6-SUM($P$19:P56),$R$15-O57)))</f>
      </c>
      <c r="Q57" s="68">
        <f t="shared" si="5"/>
      </c>
      <c r="T57" s="69"/>
      <c r="U57" s="69"/>
      <c r="V57" s="68">
        <f>IF(S57="","",IF(U57&gt;=$R$15,0,IF($R$6-SUM($P$19:V56)&lt;=$R$15-U57,$R$6-SUM($P$19:V56),$R$15-U57)))</f>
      </c>
      <c r="W57" s="68">
        <f t="shared" si="6"/>
      </c>
    </row>
    <row r="58" spans="1:23" ht="12.75">
      <c r="A58" s="41">
        <f t="shared" si="0"/>
      </c>
      <c r="B58" s="69"/>
      <c r="C58" s="69"/>
      <c r="D58" s="68">
        <f>IF(A58="","",IF(C58&gt;=$F$15,0,IF($F$6-SUM($D$19:D57)&lt;=$F$15-C58,$F$6-SUM($D$19:D57),$F$15-C58)))</f>
      </c>
      <c r="E58" s="68">
        <f t="shared" si="1"/>
      </c>
      <c r="G58" s="41">
        <f t="shared" si="2"/>
      </c>
      <c r="H58" s="69"/>
      <c r="I58" s="69"/>
      <c r="J58" s="68">
        <f>IF(G58="","",IF(I58&gt;=$L$15,0,IF($L$6-SUM($J$19:J57)&lt;=$L$15-I58,$L$6-SUM($J$19:J57),$L$15-I58)))</f>
      </c>
      <c r="K58" s="68">
        <f t="shared" si="4"/>
      </c>
      <c r="M58" s="41">
        <f t="shared" si="3"/>
      </c>
      <c r="N58" s="69"/>
      <c r="O58" s="69"/>
      <c r="P58" s="68">
        <f>IF(M58="","",IF(O58&gt;=$R$15,0,IF($R$6-SUM($P$19:P57)&lt;=$R$15-O58,$R$6-SUM($P$19:P57),$R$15-O58)))</f>
      </c>
      <c r="Q58" s="68">
        <f t="shared" si="5"/>
      </c>
      <c r="T58" s="69"/>
      <c r="U58" s="69"/>
      <c r="V58" s="68">
        <f>IF(S58="","",IF(U58&gt;=$R$15,0,IF($R$6-SUM($P$19:V57)&lt;=$R$15-U58,$R$6-SUM($P$19:V57),$R$15-U58)))</f>
      </c>
      <c r="W58" s="68">
        <f t="shared" si="6"/>
      </c>
    </row>
    <row r="59" spans="1:23" ht="12.75">
      <c r="A59" s="41">
        <f t="shared" si="0"/>
      </c>
      <c r="B59" s="69"/>
      <c r="C59" s="69"/>
      <c r="D59" s="68">
        <f>IF(A59="","",IF(C59&gt;=$F$15,0,IF($F$6-SUM($D$19:D58)&lt;=$F$15-C59,$F$6-SUM($D$19:D58),$F$15-C59)))</f>
      </c>
      <c r="E59" s="68">
        <f t="shared" si="1"/>
      </c>
      <c r="G59" s="41">
        <f t="shared" si="2"/>
      </c>
      <c r="H59" s="69"/>
      <c r="I59" s="69"/>
      <c r="J59" s="68">
        <f>IF(G59="","",IF(I59&gt;=$L$15,0,IF($L$6-SUM($J$19:J58)&lt;=$L$15-I59,$L$6-SUM($J$19:J58),$L$15-I59)))</f>
      </c>
      <c r="K59" s="68">
        <f t="shared" si="4"/>
      </c>
      <c r="M59" s="41">
        <f t="shared" si="3"/>
      </c>
      <c r="N59" s="69"/>
      <c r="O59" s="69"/>
      <c r="P59" s="68">
        <f>IF(M59="","",IF(O59&gt;=$R$15,0,IF($R$6-SUM($P$19:P58)&lt;=$R$15-O59,$R$6-SUM($P$19:P58),$R$15-O59)))</f>
      </c>
      <c r="Q59" s="68">
        <f t="shared" si="5"/>
      </c>
      <c r="T59" s="69"/>
      <c r="U59" s="69"/>
      <c r="V59" s="68">
        <f>IF(S59="","",IF(U59&gt;=$R$15,0,IF($R$6-SUM($P$19:V58)&lt;=$R$15-U59,$R$6-SUM($P$19:V58),$R$15-U59)))</f>
      </c>
      <c r="W59" s="68">
        <f t="shared" si="6"/>
      </c>
    </row>
    <row r="60" spans="1:23" ht="12.75">
      <c r="A60" s="41">
        <f t="shared" si="0"/>
      </c>
      <c r="B60" s="69"/>
      <c r="C60" s="69"/>
      <c r="D60" s="68">
        <f>IF(A60="","",IF(C60&gt;=$F$15,0,IF($F$6-SUM($D$19:D59)&lt;=$F$15-C60,$F$6-SUM($D$19:D59),$F$15-C60)))</f>
      </c>
      <c r="E60" s="68">
        <f t="shared" si="1"/>
      </c>
      <c r="G60" s="41">
        <f t="shared" si="2"/>
      </c>
      <c r="H60" s="69"/>
      <c r="I60" s="69"/>
      <c r="J60" s="68">
        <f>IF(G60="","",IF(I60&gt;=$L$15,0,IF($L$6-SUM($J$19:J59)&lt;=$L$15-I60,$L$6-SUM($J$19:J59),$L$15-I60)))</f>
      </c>
      <c r="K60" s="68">
        <f t="shared" si="4"/>
      </c>
      <c r="M60" s="41">
        <f t="shared" si="3"/>
      </c>
      <c r="N60" s="69"/>
      <c r="O60" s="69"/>
      <c r="P60" s="68">
        <f>IF(M60="","",IF(O60&gt;=$R$15,0,IF($R$6-SUM($P$19:P59)&lt;=$R$15-O60,$R$6-SUM($P$19:P59),$R$15-O60)))</f>
      </c>
      <c r="Q60" s="68">
        <f t="shared" si="5"/>
      </c>
      <c r="T60" s="69"/>
      <c r="U60" s="69"/>
      <c r="V60" s="68">
        <f>IF(S60="","",IF(U60&gt;=$R$15,0,IF($R$6-SUM($P$19:V59)&lt;=$R$15-U60,$R$6-SUM($P$19:V59),$R$15-U60)))</f>
      </c>
      <c r="W60" s="68">
        <f t="shared" si="6"/>
      </c>
    </row>
    <row r="61" spans="1:23" ht="12.75">
      <c r="A61" s="41">
        <f t="shared" si="0"/>
      </c>
      <c r="B61" s="69"/>
      <c r="C61" s="69"/>
      <c r="D61" s="68">
        <f>IF(A61="","",IF(C61&gt;=$F$15,0,IF($F$6-SUM($D$19:D60)&lt;=$F$15-C61,$F$6-SUM($D$19:D60),$F$15-C61)))</f>
      </c>
      <c r="E61" s="68">
        <f t="shared" si="1"/>
      </c>
      <c r="G61" s="41">
        <f t="shared" si="2"/>
      </c>
      <c r="H61" s="69"/>
      <c r="I61" s="69"/>
      <c r="J61" s="68">
        <f>IF(G61="","",IF(I61&gt;=$L$15,0,IF($L$6-SUM($J$19:J60)&lt;=$L$15-I61,$L$6-SUM($J$19:J60),$L$15-I61)))</f>
      </c>
      <c r="K61" s="68">
        <f t="shared" si="4"/>
      </c>
      <c r="M61" s="41">
        <f t="shared" si="3"/>
      </c>
      <c r="N61" s="69"/>
      <c r="O61" s="69"/>
      <c r="P61" s="68">
        <f>IF(M61="","",IF(O61&gt;=$R$15,0,IF($R$6-SUM($P$19:P60)&lt;=$R$15-O61,$R$6-SUM($P$19:P60),$R$15-O61)))</f>
      </c>
      <c r="Q61" s="68">
        <f t="shared" si="5"/>
      </c>
      <c r="T61" s="69"/>
      <c r="U61" s="69"/>
      <c r="V61" s="68">
        <f>IF(S61="","",IF(U61&gt;=$R$15,0,IF($R$6-SUM($P$19:V60)&lt;=$R$15-U61,$R$6-SUM($P$19:V60),$R$15-U61)))</f>
      </c>
      <c r="W61" s="68">
        <f t="shared" si="6"/>
      </c>
    </row>
    <row r="62" spans="1:23" ht="12.75">
      <c r="A62" s="41">
        <f t="shared" si="0"/>
      </c>
      <c r="B62" s="69"/>
      <c r="C62" s="69"/>
      <c r="D62" s="68">
        <f>IF(A62="","",IF(C62&gt;=$F$15,0,IF($F$6-SUM($D$19:D61)&lt;=$F$15-C62,$F$6-SUM($D$19:D61),$F$15-C62)))</f>
      </c>
      <c r="E62" s="68">
        <f t="shared" si="1"/>
      </c>
      <c r="G62" s="41">
        <f t="shared" si="2"/>
      </c>
      <c r="H62" s="69"/>
      <c r="I62" s="69"/>
      <c r="J62" s="68">
        <f>IF(G62="","",IF(I62&gt;=$L$15,0,IF($L$6-SUM($J$19:J61)&lt;=$L$15-I62,$L$6-SUM($J$19:J61),$L$15-I62)))</f>
      </c>
      <c r="K62" s="68">
        <f t="shared" si="4"/>
      </c>
      <c r="M62" s="41">
        <f t="shared" si="3"/>
      </c>
      <c r="N62" s="69"/>
      <c r="O62" s="69"/>
      <c r="P62" s="68">
        <f>IF(M62="","",IF(O62&gt;=$R$15,0,IF($R$6-SUM($P$19:P61)&lt;=$R$15-O62,$R$6-SUM($P$19:P61),$R$15-O62)))</f>
      </c>
      <c r="Q62" s="68">
        <f t="shared" si="5"/>
      </c>
      <c r="T62" s="69"/>
      <c r="U62" s="69"/>
      <c r="V62" s="68">
        <f>IF(S62="","",IF(U62&gt;=$R$15,0,IF($R$6-SUM($P$19:V61)&lt;=$R$15-U62,$R$6-SUM($P$19:V61),$R$15-U62)))</f>
      </c>
      <c r="W62" s="68">
        <f t="shared" si="6"/>
      </c>
    </row>
    <row r="63" spans="1:23" ht="12.75">
      <c r="A63" s="41">
        <f t="shared" si="0"/>
      </c>
      <c r="B63" s="69"/>
      <c r="C63" s="69"/>
      <c r="D63" s="68">
        <f>IF(A63="","",IF(C63&gt;=$F$15,0,IF($F$6-SUM($D$19:D62)&lt;=$F$15-C63,$F$6-SUM($D$19:D62),$F$15-C63)))</f>
      </c>
      <c r="E63" s="68">
        <f t="shared" si="1"/>
      </c>
      <c r="G63" s="41">
        <f t="shared" si="2"/>
      </c>
      <c r="H63" s="69"/>
      <c r="I63" s="69"/>
      <c r="J63" s="68">
        <f>IF(G63="","",IF(I63&gt;=$L$15,0,IF($L$6-SUM($J$19:J62)&lt;=$L$15-I63,$L$6-SUM($J$19:J62),$L$15-I63)))</f>
      </c>
      <c r="K63" s="68">
        <f t="shared" si="4"/>
      </c>
      <c r="M63" s="41">
        <f t="shared" si="3"/>
      </c>
      <c r="N63" s="69"/>
      <c r="O63" s="69"/>
      <c r="P63" s="68">
        <f>IF(M63="","",IF(O63&gt;=$R$15,0,IF($R$6-SUM($P$19:P62)&lt;=$R$15-O63,$R$6-SUM($P$19:P62),$R$15-O63)))</f>
      </c>
      <c r="Q63" s="68">
        <f t="shared" si="5"/>
      </c>
      <c r="T63" s="69"/>
      <c r="U63" s="69"/>
      <c r="V63" s="68">
        <f>IF(S63="","",IF(U63&gt;=$R$15,0,IF($R$6-SUM($P$19:V62)&lt;=$R$15-U63,$R$6-SUM($P$19:V62),$R$15-U63)))</f>
      </c>
      <c r="W63" s="68">
        <f t="shared" si="6"/>
      </c>
    </row>
    <row r="64" spans="1:23" ht="12.75">
      <c r="A64" s="41">
        <f t="shared" si="0"/>
      </c>
      <c r="B64" s="69"/>
      <c r="C64" s="69"/>
      <c r="D64" s="68">
        <f>IF(A64="","",IF(C64&gt;=$F$15,0,IF($F$6-SUM($D$19:D63)&lt;=$F$15-C64,$F$6-SUM($D$19:D63),$F$15-C64)))</f>
      </c>
      <c r="E64" s="68">
        <f t="shared" si="1"/>
      </c>
      <c r="G64" s="41">
        <f t="shared" si="2"/>
      </c>
      <c r="H64" s="69"/>
      <c r="I64" s="69"/>
      <c r="J64" s="68">
        <f>IF(G64="","",IF(I64&gt;=$L$15,0,IF($L$6-SUM($J$19:J63)&lt;=$L$15-I64,$L$6-SUM($J$19:J63),$L$15-I64)))</f>
      </c>
      <c r="K64" s="68">
        <f t="shared" si="4"/>
      </c>
      <c r="M64" s="41">
        <f t="shared" si="3"/>
      </c>
      <c r="N64" s="69"/>
      <c r="O64" s="69"/>
      <c r="P64" s="68">
        <f>IF(M64="","",IF(O64&gt;=$R$15,0,IF($R$6-SUM($P$19:P63)&lt;=$R$15-O64,$R$6-SUM($P$19:P63),$R$15-O64)))</f>
      </c>
      <c r="Q64" s="68">
        <f t="shared" si="5"/>
      </c>
      <c r="T64" s="69"/>
      <c r="U64" s="69"/>
      <c r="V64" s="68">
        <f>IF(S64="","",IF(U64&gt;=$R$15,0,IF($R$6-SUM($P$19:V63)&lt;=$R$15-U64,$R$6-SUM($P$19:V63),$R$15-U64)))</f>
      </c>
      <c r="W64" s="68">
        <f t="shared" si="6"/>
      </c>
    </row>
    <row r="65" spans="1:23" ht="12.75">
      <c r="A65" s="41">
        <f t="shared" si="0"/>
      </c>
      <c r="B65" s="69"/>
      <c r="C65" s="69"/>
      <c r="D65" s="68">
        <f>IF(A65="","",IF(C65&gt;=$F$15,0,IF($F$6-SUM($D$19:D64)&lt;=$F$15-C65,$F$6-SUM($D$19:D64),$F$15-C65)))</f>
      </c>
      <c r="E65" s="68">
        <f t="shared" si="1"/>
      </c>
      <c r="G65" s="41">
        <f t="shared" si="2"/>
      </c>
      <c r="H65" s="69"/>
      <c r="I65" s="69"/>
      <c r="J65" s="68">
        <f>IF(G65="","",IF(I65&gt;=$L$15,0,IF($L$6-SUM($J$19:J64)&lt;=$L$15-I65,$L$6-SUM($J$19:J64),$L$15-I65)))</f>
      </c>
      <c r="K65" s="68">
        <f t="shared" si="4"/>
      </c>
      <c r="M65" s="41">
        <f t="shared" si="3"/>
      </c>
      <c r="N65" s="69"/>
      <c r="O65" s="69"/>
      <c r="P65" s="68">
        <f>IF(M65="","",IF(O65&gt;=$R$15,0,IF($R$6-SUM($P$19:P64)&lt;=$R$15-O65,$R$6-SUM($P$19:P64),$R$15-O65)))</f>
      </c>
      <c r="Q65" s="68">
        <f t="shared" si="5"/>
      </c>
      <c r="T65" s="69"/>
      <c r="U65" s="69"/>
      <c r="V65" s="68">
        <f>IF(S65="","",IF(U65&gt;=$R$15,0,IF($R$6-SUM($P$19:V64)&lt;=$R$15-U65,$R$6-SUM($P$19:V64),$R$15-U65)))</f>
      </c>
      <c r="W65" s="68">
        <f t="shared" si="6"/>
      </c>
    </row>
    <row r="66" spans="1:23" ht="12.75">
      <c r="A66" s="41">
        <f t="shared" si="0"/>
      </c>
      <c r="B66" s="69"/>
      <c r="C66" s="69"/>
      <c r="D66" s="68">
        <f>IF(A66="","",IF(C66&gt;=$F$15,0,IF($F$6-SUM($D$19:D65)&lt;=$F$15-C66,$F$6-SUM($D$19:D65),$F$15-C66)))</f>
      </c>
      <c r="E66" s="68">
        <f t="shared" si="1"/>
      </c>
      <c r="G66" s="41">
        <f t="shared" si="2"/>
      </c>
      <c r="H66" s="69"/>
      <c r="I66" s="69"/>
      <c r="J66" s="68">
        <f>IF(G66="","",IF(I66&gt;=$L$15,0,IF($L$6-SUM($J$19:J65)&lt;=$L$15-I66,$L$6-SUM($J$19:J65),$L$15-I66)))</f>
      </c>
      <c r="K66" s="68">
        <f t="shared" si="4"/>
      </c>
      <c r="M66" s="41">
        <f t="shared" si="3"/>
      </c>
      <c r="N66" s="69"/>
      <c r="O66" s="69"/>
      <c r="P66" s="68">
        <f>IF(M66="","",IF(O66&gt;=$R$15,0,IF($R$6-SUM($P$19:P65)&lt;=$R$15-O66,$R$6-SUM($P$19:P65),$R$15-O66)))</f>
      </c>
      <c r="Q66" s="68">
        <f t="shared" si="5"/>
      </c>
      <c r="T66" s="69"/>
      <c r="U66" s="69"/>
      <c r="V66" s="68">
        <f>IF(S66="","",IF(U66&gt;=$R$15,0,IF($R$6-SUM($P$19:V65)&lt;=$R$15-U66,$R$6-SUM($P$19:V65),$R$15-U66)))</f>
      </c>
      <c r="W66" s="68">
        <f t="shared" si="6"/>
      </c>
    </row>
    <row r="67" spans="1:23" ht="12.75">
      <c r="A67" s="41">
        <f t="shared" si="0"/>
      </c>
      <c r="B67" s="69"/>
      <c r="C67" s="69"/>
      <c r="D67" s="68">
        <f>IF(A67="","",IF(C67&gt;=$F$15,0,IF($F$6-SUM($D$19:D66)&lt;=$F$15-C67,$F$6-SUM($D$19:D66),$F$15-C67)))</f>
      </c>
      <c r="E67" s="68">
        <f t="shared" si="1"/>
      </c>
      <c r="G67" s="41">
        <f t="shared" si="2"/>
      </c>
      <c r="H67" s="69"/>
      <c r="I67" s="69"/>
      <c r="J67" s="68">
        <f>IF(G67="","",IF(I67&gt;=$L$15,0,IF($L$6-SUM($J$19:J66)&lt;=$L$15-I67,$L$6-SUM($J$19:J66),$L$15-I67)))</f>
      </c>
      <c r="K67" s="68">
        <f t="shared" si="4"/>
      </c>
      <c r="M67" s="41">
        <f t="shared" si="3"/>
      </c>
      <c r="N67" s="69"/>
      <c r="O67" s="69"/>
      <c r="P67" s="68">
        <f>IF(M67="","",IF(O67&gt;=$R$15,0,IF($R$6-SUM($P$19:P66)&lt;=$R$15-O67,$R$6-SUM($P$19:P66),$R$15-O67)))</f>
      </c>
      <c r="Q67" s="68">
        <f t="shared" si="5"/>
      </c>
      <c r="T67" s="69"/>
      <c r="U67" s="69"/>
      <c r="V67" s="68">
        <f>IF(S67="","",IF(U67&gt;=$R$15,0,IF($R$6-SUM($P$19:V66)&lt;=$R$15-U67,$R$6-SUM($P$19:V66),$R$15-U67)))</f>
      </c>
      <c r="W67" s="68">
        <f t="shared" si="6"/>
      </c>
    </row>
    <row r="68" spans="1:23" ht="12.75">
      <c r="A68" s="41">
        <f t="shared" si="0"/>
      </c>
      <c r="B68" s="69"/>
      <c r="C68" s="69"/>
      <c r="D68" s="68">
        <f>IF(A68="","",IF(C68&gt;=$F$15,0,IF($F$6-SUM($D$19:D67)&lt;=$F$15-C68,$F$6-SUM($D$19:D67),$F$15-C68)))</f>
      </c>
      <c r="E68" s="68">
        <f t="shared" si="1"/>
      </c>
      <c r="G68" s="41">
        <f t="shared" si="2"/>
      </c>
      <c r="H68" s="69"/>
      <c r="I68" s="69"/>
      <c r="J68" s="68">
        <f>IF(G68="","",IF(I68&gt;=$L$15,0,IF($L$6-SUM($J$19:J67)&lt;=$L$15-I68,$L$6-SUM($J$19:J67),$L$15-I68)))</f>
      </c>
      <c r="K68" s="68">
        <f t="shared" si="4"/>
      </c>
      <c r="M68" s="41">
        <f t="shared" si="3"/>
      </c>
      <c r="N68" s="69"/>
      <c r="O68" s="69"/>
      <c r="P68" s="68">
        <f>IF(M68="","",IF(O68&gt;=$R$15,0,IF($R$6-SUM($P$19:P67)&lt;=$R$15-O68,$R$6-SUM($P$19:P67),$R$15-O68)))</f>
      </c>
      <c r="Q68" s="68">
        <f t="shared" si="5"/>
      </c>
      <c r="T68" s="69"/>
      <c r="U68" s="69"/>
      <c r="V68" s="68">
        <f>IF(S68="","",IF(U68&gt;=$R$15,0,IF($R$6-SUM($P$19:V67)&lt;=$R$15-U68,$R$6-SUM($P$19:V67),$R$15-U68)))</f>
      </c>
      <c r="W68" s="68">
        <f t="shared" si="6"/>
      </c>
    </row>
    <row r="69" spans="1:23" ht="12.75">
      <c r="A69" s="41">
        <f t="shared" si="0"/>
      </c>
      <c r="B69" s="69"/>
      <c r="C69" s="69"/>
      <c r="D69" s="68">
        <f>IF(A69="","",IF(C69&gt;=$F$15,0,IF($F$6-SUM($D$19:D68)&lt;=$F$15-C69,$F$6-SUM($D$19:D68),$F$15-C69)))</f>
      </c>
      <c r="E69" s="68">
        <f t="shared" si="1"/>
      </c>
      <c r="G69" s="41">
        <f t="shared" si="2"/>
      </c>
      <c r="H69" s="69"/>
      <c r="I69" s="69"/>
      <c r="J69" s="68">
        <f>IF(G69="","",IF(I69&gt;=$L$15,0,IF($L$6-SUM($J$19:J68)&lt;=$L$15-I69,$L$6-SUM($J$19:J68),$L$15-I69)))</f>
      </c>
      <c r="K69" s="68">
        <f t="shared" si="4"/>
      </c>
      <c r="M69" s="41">
        <f t="shared" si="3"/>
      </c>
      <c r="N69" s="69"/>
      <c r="O69" s="69"/>
      <c r="P69" s="68">
        <f>IF(M69="","",IF(O69&gt;=$R$15,0,IF($R$6-SUM($P$19:P68)&lt;=$R$15-O69,$R$6-SUM($P$19:P68),$R$15-O69)))</f>
      </c>
      <c r="Q69" s="68">
        <f t="shared" si="5"/>
      </c>
      <c r="T69" s="69"/>
      <c r="U69" s="69"/>
      <c r="V69" s="68">
        <f>IF(S69="","",IF(U69&gt;=$R$15,0,IF($R$6-SUM($P$19:V68)&lt;=$R$15-U69,$R$6-SUM($P$19:V68),$R$15-U69)))</f>
      </c>
      <c r="W69" s="68">
        <f t="shared" si="6"/>
      </c>
    </row>
    <row r="70" spans="1:23" ht="12.75">
      <c r="A70" s="41">
        <f t="shared" si="0"/>
      </c>
      <c r="B70" s="69"/>
      <c r="C70" s="69"/>
      <c r="D70" s="68">
        <f>IF(A70="","",IF(C70&gt;=$F$15,0,IF($F$6-SUM($D$19:D69)&lt;=$F$15-C70,$F$6-SUM($D$19:D69),$F$15-C70)))</f>
      </c>
      <c r="E70" s="68">
        <f t="shared" si="1"/>
      </c>
      <c r="G70" s="41">
        <f t="shared" si="2"/>
      </c>
      <c r="H70" s="69"/>
      <c r="I70" s="69"/>
      <c r="J70" s="68">
        <f>IF(G70="","",IF(I70&gt;=$L$15,0,IF($L$6-SUM($J$19:J69)&lt;=$L$15-I70,$L$6-SUM($J$19:J69),$L$15-I70)))</f>
      </c>
      <c r="K70" s="68">
        <f t="shared" si="4"/>
      </c>
      <c r="M70" s="41">
        <f t="shared" si="3"/>
      </c>
      <c r="N70" s="69"/>
      <c r="O70" s="69"/>
      <c r="P70" s="68">
        <f>IF(M70="","",IF(O70&gt;=$R$15,0,IF($R$6-SUM($P$19:P69)&lt;=$R$15-O70,$R$6-SUM($P$19:P69),$R$15-O70)))</f>
      </c>
      <c r="Q70" s="68">
        <f t="shared" si="5"/>
      </c>
      <c r="T70" s="69"/>
      <c r="U70" s="69"/>
      <c r="V70" s="68">
        <f>IF(S70="","",IF(U70&gt;=$R$15,0,IF($R$6-SUM($P$19:V69)&lt;=$R$15-U70,$R$6-SUM($P$19:V69),$R$15-U70)))</f>
      </c>
      <c r="W70" s="68">
        <f t="shared" si="6"/>
      </c>
    </row>
    <row r="71" spans="1:23" ht="12.75">
      <c r="A71" s="41">
        <f t="shared" si="0"/>
      </c>
      <c r="B71" s="69"/>
      <c r="C71" s="69"/>
      <c r="D71" s="68">
        <f>IF(A71="","",IF(C71&gt;=$F$15,0,IF($F$6-SUM($D$19:D70)&lt;=$F$15-C71,$F$6-SUM($D$19:D70),$F$15-C71)))</f>
      </c>
      <c r="E71" s="68">
        <f t="shared" si="1"/>
      </c>
      <c r="G71" s="41">
        <f t="shared" si="2"/>
      </c>
      <c r="H71" s="69"/>
      <c r="I71" s="69"/>
      <c r="J71" s="68">
        <f>IF(G71="","",IF(I71&gt;=$L$15,0,IF($L$6-SUM($J$19:J70)&lt;=$L$15-I71,$L$6-SUM($J$19:J70),$L$15-I71)))</f>
      </c>
      <c r="K71" s="68">
        <f t="shared" si="4"/>
      </c>
      <c r="M71" s="41">
        <f t="shared" si="3"/>
      </c>
      <c r="N71" s="69"/>
      <c r="O71" s="69"/>
      <c r="P71" s="68">
        <f>IF(M71="","",IF(O71&gt;=$R$15,0,IF($R$6-SUM($P$19:P70)&lt;=$R$15-O71,$R$6-SUM($P$19:P70),$R$15-O71)))</f>
      </c>
      <c r="Q71" s="68">
        <f t="shared" si="5"/>
      </c>
      <c r="T71" s="69"/>
      <c r="U71" s="69"/>
      <c r="V71" s="68">
        <f>IF(S71="","",IF(U71&gt;=$R$15,0,IF($R$6-SUM($P$19:V70)&lt;=$R$15-U71,$R$6-SUM($P$19:V70),$R$15-U71)))</f>
      </c>
      <c r="W71" s="68">
        <f t="shared" si="6"/>
      </c>
    </row>
    <row r="72" spans="1:23" ht="12.75">
      <c r="A72" s="41">
        <f t="shared" si="0"/>
      </c>
      <c r="B72" s="69"/>
      <c r="C72" s="69"/>
      <c r="D72" s="68">
        <f>IF(A72="","",IF(C72&gt;=$F$15,0,IF($F$6-SUM($D$19:D71)&lt;=$F$15-C72,$F$6-SUM($D$19:D71),$F$15-C72)))</f>
      </c>
      <c r="E72" s="68">
        <f t="shared" si="1"/>
      </c>
      <c r="G72" s="41">
        <f t="shared" si="2"/>
      </c>
      <c r="H72" s="69"/>
      <c r="I72" s="69"/>
      <c r="J72" s="68">
        <f>IF(G72="","",IF(I72&gt;=$L$15,0,IF($L$6-SUM($J$19:J71)&lt;=$L$15-I72,$L$6-SUM($J$19:J71),$L$15-I72)))</f>
      </c>
      <c r="K72" s="68">
        <f t="shared" si="4"/>
      </c>
      <c r="M72" s="41">
        <f t="shared" si="3"/>
      </c>
      <c r="N72" s="69"/>
      <c r="O72" s="69"/>
      <c r="P72" s="68">
        <f>IF(M72="","",IF(O72&gt;=$R$15,0,IF($R$6-SUM($P$19:P71)&lt;=$R$15-O72,$R$6-SUM($P$19:P71),$R$15-O72)))</f>
      </c>
      <c r="Q72" s="68">
        <f t="shared" si="5"/>
      </c>
      <c r="T72" s="69"/>
      <c r="U72" s="69"/>
      <c r="V72" s="68">
        <f>IF(S72="","",IF(U72&gt;=$R$15,0,IF($R$6-SUM($P$19:V71)&lt;=$R$15-U72,$R$6-SUM($P$19:V71),$R$15-U72)))</f>
      </c>
      <c r="W72" s="68">
        <f t="shared" si="6"/>
      </c>
    </row>
    <row r="73" spans="1:23" ht="12.75">
      <c r="A73" s="41">
        <f t="shared" si="0"/>
      </c>
      <c r="B73" s="69"/>
      <c r="C73" s="69"/>
      <c r="D73" s="68">
        <f>IF(A73="","",IF(C73&gt;=$F$15,0,IF($F$6-SUM($D$19:D72)&lt;=$F$15-C73,$F$6-SUM($D$19:D72),$F$15-C73)))</f>
      </c>
      <c r="E73" s="68">
        <f t="shared" si="1"/>
      </c>
      <c r="G73" s="41">
        <f t="shared" si="2"/>
      </c>
      <c r="H73" s="69"/>
      <c r="I73" s="69"/>
      <c r="J73" s="68">
        <f>IF(G73="","",IF(I73&gt;=$L$15,0,IF($L$6-SUM($J$19:J72)&lt;=$L$15-I73,$L$6-SUM($J$19:J72),$L$15-I73)))</f>
      </c>
      <c r="K73" s="68">
        <f t="shared" si="4"/>
      </c>
      <c r="M73" s="41">
        <f t="shared" si="3"/>
      </c>
      <c r="N73" s="69"/>
      <c r="O73" s="69"/>
      <c r="P73" s="68">
        <f>IF(M73="","",IF(O73&gt;=$R$15,0,IF($R$6-SUM($P$19:P72)&lt;=$R$15-O73,$R$6-SUM($P$19:P72),$R$15-O73)))</f>
      </c>
      <c r="Q73" s="68">
        <f t="shared" si="5"/>
      </c>
      <c r="T73" s="69"/>
      <c r="U73" s="69"/>
      <c r="V73" s="68">
        <f>IF(S73="","",IF(U73&gt;=$R$15,0,IF($R$6-SUM($P$19:V72)&lt;=$R$15-U73,$R$6-SUM($P$19:V72),$R$15-U73)))</f>
      </c>
      <c r="W73" s="68">
        <f t="shared" si="6"/>
      </c>
    </row>
    <row r="74" spans="1:23" ht="12.75">
      <c r="A74" s="41">
        <f t="shared" si="0"/>
      </c>
      <c r="B74" s="69"/>
      <c r="C74" s="69"/>
      <c r="D74" s="68">
        <f>IF(A74="","",IF(C74&gt;=$F$15,0,IF($F$6-SUM($D$19:D73)&lt;=$F$15-C74,$F$6-SUM($D$19:D73),$F$15-C74)))</f>
      </c>
      <c r="E74" s="68">
        <f t="shared" si="1"/>
      </c>
      <c r="G74" s="41">
        <f t="shared" si="2"/>
      </c>
      <c r="H74" s="69"/>
      <c r="I74" s="69"/>
      <c r="J74" s="68">
        <f>IF(G74="","",IF(I74&gt;=$L$15,0,IF($L$6-SUM($J$19:J73)&lt;=$L$15-I74,$L$6-SUM($J$19:J73),$L$15-I74)))</f>
      </c>
      <c r="K74" s="68">
        <f t="shared" si="4"/>
      </c>
      <c r="M74" s="41">
        <f t="shared" si="3"/>
      </c>
      <c r="N74" s="69"/>
      <c r="O74" s="69"/>
      <c r="P74" s="68">
        <f>IF(M74="","",IF(O74&gt;=$R$15,0,IF($R$6-SUM($P$19:P73)&lt;=$R$15-O74,$R$6-SUM($P$19:P73),$R$15-O74)))</f>
      </c>
      <c r="Q74" s="68">
        <f t="shared" si="5"/>
      </c>
      <c r="T74" s="69"/>
      <c r="U74" s="69"/>
      <c r="V74" s="68">
        <f>IF(S74="","",IF(U74&gt;=$R$15,0,IF($R$6-SUM($P$19:V73)&lt;=$R$15-U74,$R$6-SUM($P$19:V73),$R$15-U74)))</f>
      </c>
      <c r="W74" s="68">
        <f t="shared" si="6"/>
      </c>
    </row>
    <row r="75" spans="1:23" ht="12.75">
      <c r="A75" s="41">
        <f t="shared" si="0"/>
      </c>
      <c r="B75" s="69"/>
      <c r="C75" s="69"/>
      <c r="D75" s="68">
        <f>IF(A75="","",IF(C75&gt;=$F$15,0,IF($F$6-SUM($D$19:D74)&lt;=$F$15-C75,$F$6-SUM($D$19:D74),$F$15-C75)))</f>
      </c>
      <c r="E75" s="68">
        <f t="shared" si="1"/>
      </c>
      <c r="G75" s="41">
        <f t="shared" si="2"/>
      </c>
      <c r="H75" s="69"/>
      <c r="I75" s="69"/>
      <c r="J75" s="68">
        <f>IF(G75="","",IF(I75&gt;=$L$15,0,IF($L$6-SUM($J$19:J74)&lt;=$L$15-I75,$L$6-SUM($J$19:J74),$L$15-I75)))</f>
      </c>
      <c r="K75" s="68">
        <f t="shared" si="4"/>
      </c>
      <c r="M75" s="41">
        <f t="shared" si="3"/>
      </c>
      <c r="N75" s="69"/>
      <c r="O75" s="69"/>
      <c r="P75" s="68">
        <f>IF(M75="","",IF(O75&gt;=$R$15,0,IF($R$6-SUM($P$19:P74)&lt;=$R$15-O75,$R$6-SUM($P$19:P74),$R$15-O75)))</f>
      </c>
      <c r="Q75" s="68">
        <f t="shared" si="5"/>
      </c>
      <c r="T75" s="69"/>
      <c r="U75" s="69"/>
      <c r="V75" s="68">
        <f>IF(S75="","",IF(U75&gt;=$R$15,0,IF($R$6-SUM($P$19:V74)&lt;=$R$15-U75,$R$6-SUM($P$19:V74),$R$15-U75)))</f>
      </c>
      <c r="W75" s="68">
        <f t="shared" si="6"/>
      </c>
    </row>
    <row r="76" spans="1:23" ht="12.75">
      <c r="A76" s="41">
        <f t="shared" si="0"/>
      </c>
      <c r="B76" s="69"/>
      <c r="C76" s="69"/>
      <c r="D76" s="68">
        <f>IF(A76="","",IF(C76&gt;=$F$15,0,IF($F$6-SUM($D$19:D75)&lt;=$F$15-C76,$F$6-SUM($D$19:D75),$F$15-C76)))</f>
      </c>
      <c r="E76" s="68">
        <f t="shared" si="1"/>
      </c>
      <c r="G76" s="41">
        <f t="shared" si="2"/>
      </c>
      <c r="H76" s="69"/>
      <c r="I76" s="69"/>
      <c r="J76" s="68">
        <f>IF(G76="","",IF(I76&gt;=$L$15,0,IF($L$6-SUM($J$19:J75)&lt;=$L$15-I76,$L$6-SUM($J$19:J75),$L$15-I76)))</f>
      </c>
      <c r="K76" s="68">
        <f t="shared" si="4"/>
      </c>
      <c r="M76" s="41">
        <f t="shared" si="3"/>
      </c>
      <c r="N76" s="69"/>
      <c r="O76" s="69"/>
      <c r="P76" s="68">
        <f>IF(M76="","",IF(O76&gt;=$R$15,0,IF($R$6-SUM($P$19:P75)&lt;=$R$15-O76,$R$6-SUM($P$19:P75),$R$15-O76)))</f>
      </c>
      <c r="Q76" s="68">
        <f t="shared" si="5"/>
      </c>
      <c r="T76" s="69"/>
      <c r="U76" s="69"/>
      <c r="V76" s="68">
        <f>IF(S76="","",IF(U76&gt;=$R$15,0,IF($R$6-SUM($P$19:V75)&lt;=$R$15-U76,$R$6-SUM($P$19:V75),$R$15-U76)))</f>
      </c>
      <c r="W76" s="68">
        <f t="shared" si="6"/>
      </c>
    </row>
    <row r="77" spans="1:23" ht="12.75">
      <c r="A77" s="41">
        <f t="shared" si="0"/>
      </c>
      <c r="B77" s="69"/>
      <c r="C77" s="69"/>
      <c r="D77" s="68">
        <f>IF(A77="","",IF(C77&gt;=$F$15,0,IF($F$6-SUM($D$19:D76)&lt;=$F$15-C77,$F$6-SUM($D$19:D76),$F$15-C77)))</f>
      </c>
      <c r="E77" s="68">
        <f t="shared" si="1"/>
      </c>
      <c r="G77" s="41">
        <f t="shared" si="2"/>
      </c>
      <c r="H77" s="69"/>
      <c r="I77" s="69"/>
      <c r="J77" s="68">
        <f>IF(G77="","",IF(I77&gt;=$L$15,0,IF($L$6-SUM($J$19:J76)&lt;=$L$15-I77,$L$6-SUM($J$19:J76),$L$15-I77)))</f>
      </c>
      <c r="K77" s="68">
        <f t="shared" si="4"/>
      </c>
      <c r="M77" s="41">
        <f t="shared" si="3"/>
      </c>
      <c r="N77" s="69"/>
      <c r="O77" s="69"/>
      <c r="P77" s="68">
        <f>IF(M77="","",IF(O77&gt;=$R$15,0,IF($R$6-SUM($P$19:P76)&lt;=$R$15-O77,$R$6-SUM($P$19:P76),$R$15-O77)))</f>
      </c>
      <c r="Q77" s="68">
        <f t="shared" si="5"/>
      </c>
      <c r="T77" s="69"/>
      <c r="U77" s="69"/>
      <c r="V77" s="68">
        <f>IF(S77="","",IF(U77&gt;=$R$15,0,IF($R$6-SUM($P$19:V76)&lt;=$R$15-U77,$R$6-SUM($P$19:V76),$R$15-U77)))</f>
      </c>
      <c r="W77" s="68">
        <f t="shared" si="6"/>
      </c>
    </row>
    <row r="78" spans="1:23" ht="12.75">
      <c r="A78" s="41">
        <f t="shared" si="0"/>
      </c>
      <c r="B78" s="69"/>
      <c r="C78" s="69"/>
      <c r="D78" s="68">
        <f>IF(A78="","",IF(C78&gt;=$F$15,0,IF($F$6-SUM($D$19:D77)&lt;=$F$15-C78,$F$6-SUM($D$19:D77),$F$15-C78)))</f>
      </c>
      <c r="E78" s="68">
        <f t="shared" si="1"/>
      </c>
      <c r="G78" s="41">
        <f t="shared" si="2"/>
      </c>
      <c r="H78" s="69"/>
      <c r="I78" s="69"/>
      <c r="J78" s="68">
        <f>IF(G78="","",IF(I78&gt;=$L$15,0,IF($L$6-SUM($J$19:J77)&lt;=$L$15-I78,$L$6-SUM($J$19:J77),$L$15-I78)))</f>
      </c>
      <c r="K78" s="68">
        <f t="shared" si="4"/>
      </c>
      <c r="M78" s="41">
        <f t="shared" si="3"/>
      </c>
      <c r="N78" s="69"/>
      <c r="O78" s="69"/>
      <c r="P78" s="68">
        <f>IF(M78="","",IF(O78&gt;=$R$15,0,IF($R$6-SUM($P$19:P77)&lt;=$R$15-O78,$R$6-SUM($P$19:P77),$R$15-O78)))</f>
      </c>
      <c r="Q78" s="68">
        <f t="shared" si="5"/>
      </c>
      <c r="T78" s="69"/>
      <c r="U78" s="69"/>
      <c r="V78" s="68">
        <f>IF(S78="","",IF(U78&gt;=$R$15,0,IF($R$6-SUM($P$19:V77)&lt;=$R$15-U78,$R$6-SUM($P$19:V77),$R$15-U78)))</f>
      </c>
      <c r="W78" s="68">
        <f t="shared" si="6"/>
      </c>
    </row>
    <row r="79" spans="1:23" ht="12.75">
      <c r="A79" s="41">
        <f t="shared" si="0"/>
      </c>
      <c r="B79" s="69"/>
      <c r="C79" s="69"/>
      <c r="D79" s="68">
        <f>IF(A79="","",IF(C79&gt;=$F$15,0,IF($F$6-SUM($D$19:D78)&lt;=$F$15-C79,$F$6-SUM($D$19:D78),$F$15-C79)))</f>
      </c>
      <c r="E79" s="68">
        <f t="shared" si="1"/>
      </c>
      <c r="G79" s="41">
        <f t="shared" si="2"/>
      </c>
      <c r="H79" s="69"/>
      <c r="I79" s="69"/>
      <c r="J79" s="68">
        <f>IF(G79="","",IF(I79&gt;=$L$15,0,IF($L$6-SUM($J$19:J78)&lt;=$L$15-I79,$L$6-SUM($J$19:J78),$L$15-I79)))</f>
      </c>
      <c r="K79" s="68">
        <f t="shared" si="4"/>
      </c>
      <c r="M79" s="41">
        <f t="shared" si="3"/>
      </c>
      <c r="N79" s="69"/>
      <c r="O79" s="69"/>
      <c r="P79" s="68">
        <f>IF(M79="","",IF(O79&gt;=$R$15,0,IF($R$6-SUM($P$19:P78)&lt;=$R$15-O79,$R$6-SUM($P$19:P78),$R$15-O79)))</f>
      </c>
      <c r="Q79" s="68">
        <f t="shared" si="5"/>
      </c>
      <c r="T79" s="69"/>
      <c r="U79" s="69"/>
      <c r="V79" s="68">
        <f>IF(S79="","",IF(U79&gt;=$R$15,0,IF($R$6-SUM($P$19:V78)&lt;=$R$15-U79,$R$6-SUM($P$19:V78),$R$15-U79)))</f>
      </c>
      <c r="W79" s="68">
        <f t="shared" si="6"/>
      </c>
    </row>
    <row r="80" spans="1:23" ht="12.75">
      <c r="A80" s="41">
        <f t="shared" si="0"/>
      </c>
      <c r="B80" s="69"/>
      <c r="C80" s="69"/>
      <c r="D80" s="68">
        <f>IF(A80="","",IF(C80&gt;=$F$15,0,IF($F$6-SUM($D$19:D79)&lt;=$F$15-C80,$F$6-SUM($D$19:D79),$F$15-C80)))</f>
      </c>
      <c r="E80" s="68">
        <f t="shared" si="1"/>
      </c>
      <c r="G80" s="41">
        <f t="shared" si="2"/>
      </c>
      <c r="H80" s="69"/>
      <c r="I80" s="69"/>
      <c r="J80" s="68">
        <f>IF(G80="","",IF(I80&gt;=$L$15,0,IF($L$6-SUM($J$19:J79)&lt;=$L$15-I80,$L$6-SUM($J$19:J79),$L$15-I80)))</f>
      </c>
      <c r="K80" s="68">
        <f t="shared" si="4"/>
      </c>
      <c r="M80" s="41">
        <f t="shared" si="3"/>
      </c>
      <c r="N80" s="69"/>
      <c r="O80" s="69"/>
      <c r="P80" s="68">
        <f>IF(M80="","",IF(O80&gt;=$R$15,0,IF($R$6-SUM($P$19:P79)&lt;=$R$15-O80,$R$6-SUM($P$19:P79),$R$15-O80)))</f>
      </c>
      <c r="Q80" s="68">
        <f t="shared" si="5"/>
      </c>
      <c r="T80" s="69"/>
      <c r="U80" s="69"/>
      <c r="V80" s="68">
        <f>IF(S80="","",IF(U80&gt;=$R$15,0,IF($R$6-SUM($P$19:V79)&lt;=$R$15-U80,$R$6-SUM($P$19:V79),$R$15-U80)))</f>
      </c>
      <c r="W80" s="68">
        <f t="shared" si="6"/>
      </c>
    </row>
    <row r="81" spans="1:23" ht="12.75">
      <c r="A81" s="41">
        <f t="shared" si="0"/>
      </c>
      <c r="B81" s="69"/>
      <c r="C81" s="69"/>
      <c r="D81" s="68">
        <f>IF(A81="","",IF(C81&gt;=$F$15,0,IF($F$6-SUM($D$19:D80)&lt;=$F$15-C81,$F$6-SUM($D$19:D80),$F$15-C81)))</f>
      </c>
      <c r="E81" s="68">
        <f t="shared" si="1"/>
      </c>
      <c r="G81" s="41">
        <f t="shared" si="2"/>
      </c>
      <c r="H81" s="69"/>
      <c r="I81" s="69"/>
      <c r="J81" s="68">
        <f>IF(G81="","",IF(I81&gt;=$L$15,0,IF($L$6-SUM($J$19:J80)&lt;=$L$15-I81,$L$6-SUM($J$19:J80),$L$15-I81)))</f>
      </c>
      <c r="K81" s="68">
        <f t="shared" si="4"/>
      </c>
      <c r="M81" s="41">
        <f t="shared" si="3"/>
      </c>
      <c r="N81" s="69"/>
      <c r="O81" s="69"/>
      <c r="P81" s="68">
        <f>IF(M81="","",IF(O81&gt;=$R$15,0,IF($R$6-SUM($P$19:P80)&lt;=$R$15-O81,$R$6-SUM($P$19:P80),$R$15-O81)))</f>
      </c>
      <c r="Q81" s="68">
        <f t="shared" si="5"/>
      </c>
      <c r="T81" s="69"/>
      <c r="U81" s="69"/>
      <c r="V81" s="68">
        <f>IF(S81="","",IF(U81&gt;=$R$15,0,IF($R$6-SUM($P$19:V80)&lt;=$R$15-U81,$R$6-SUM($P$19:V80),$R$15-U81)))</f>
      </c>
      <c r="W81" s="68">
        <f t="shared" si="6"/>
      </c>
    </row>
    <row r="82" spans="1:23" ht="12.75">
      <c r="A82" s="41">
        <f t="shared" si="0"/>
      </c>
      <c r="B82" s="69"/>
      <c r="C82" s="69"/>
      <c r="D82" s="68">
        <f>IF(A82="","",IF(C82&gt;=$F$15,0,IF($F$6-SUM($D$19:D81)&lt;=$F$15-C82,$F$6-SUM($D$19:D81),$F$15-C82)))</f>
      </c>
      <c r="E82" s="68">
        <f t="shared" si="1"/>
      </c>
      <c r="G82" s="41">
        <f t="shared" si="2"/>
      </c>
      <c r="H82" s="69"/>
      <c r="I82" s="69"/>
      <c r="J82" s="68">
        <f>IF(G82="","",IF(I82&gt;=$L$15,0,IF($L$6-SUM($J$19:J81)&lt;=$L$15-I82,$L$6-SUM($J$19:J81),$L$15-I82)))</f>
      </c>
      <c r="K82" s="68">
        <f t="shared" si="4"/>
      </c>
      <c r="M82" s="41">
        <f t="shared" si="3"/>
      </c>
      <c r="N82" s="69"/>
      <c r="O82" s="69"/>
      <c r="P82" s="68">
        <f>IF(M82="","",IF(O82&gt;=$R$15,0,IF($R$6-SUM($P$19:P81)&lt;=$R$15-O82,$R$6-SUM($P$19:P81),$R$15-O82)))</f>
      </c>
      <c r="Q82" s="68">
        <f t="shared" si="5"/>
      </c>
      <c r="T82" s="69"/>
      <c r="U82" s="69"/>
      <c r="V82" s="68">
        <f>IF(S82="","",IF(U82&gt;=$R$15,0,IF($R$6-SUM($P$19:V81)&lt;=$R$15-U82,$R$6-SUM($P$19:V81),$R$15-U82)))</f>
      </c>
      <c r="W82" s="68">
        <f t="shared" si="6"/>
      </c>
    </row>
    <row r="83" spans="1:23" ht="12.75">
      <c r="A83" s="41">
        <f t="shared" si="0"/>
      </c>
      <c r="B83" s="69"/>
      <c r="C83" s="69"/>
      <c r="D83" s="68">
        <f>IF(A83="","",IF(C83&gt;=$F$15,0,IF($F$6-SUM($D$19:D82)&lt;=$F$15-C83,$F$6-SUM($D$19:D82),$F$15-C83)))</f>
      </c>
      <c r="E83" s="68">
        <f t="shared" si="1"/>
      </c>
      <c r="G83" s="41">
        <f t="shared" si="2"/>
      </c>
      <c r="H83" s="69"/>
      <c r="I83" s="69"/>
      <c r="J83" s="68">
        <f>IF(G83="","",IF(I83&gt;=$L$15,0,IF($L$6-SUM($J$19:J82)&lt;=$L$15-I83,$L$6-SUM($J$19:J82),$L$15-I83)))</f>
      </c>
      <c r="K83" s="68">
        <f t="shared" si="4"/>
      </c>
      <c r="M83" s="41">
        <f t="shared" si="3"/>
      </c>
      <c r="N83" s="69"/>
      <c r="O83" s="69"/>
      <c r="P83" s="68">
        <f>IF(M83="","",IF(O83&gt;=$R$15,0,IF($R$6-SUM($P$19:P82)&lt;=$R$15-O83,$R$6-SUM($P$19:P82),$R$15-O83)))</f>
      </c>
      <c r="Q83" s="68">
        <f t="shared" si="5"/>
      </c>
      <c r="T83" s="69"/>
      <c r="U83" s="69"/>
      <c r="V83" s="68">
        <f>IF(S83="","",IF(U83&gt;=$R$15,0,IF($R$6-SUM($P$19:V82)&lt;=$R$15-U83,$R$6-SUM($P$19:V82),$R$15-U83)))</f>
      </c>
      <c r="W83" s="68">
        <f t="shared" si="6"/>
      </c>
    </row>
    <row r="84" spans="1:23" ht="12.75">
      <c r="A84" s="41">
        <f>IF(C84=0,IF(A85&lt;&gt;"",ROW()-18,IF(B84="","",ROW()-18)),ROW()-18)</f>
      </c>
      <c r="B84" s="69"/>
      <c r="C84" s="69"/>
      <c r="D84" s="68">
        <f>IF(A84="","",IF(C84&gt;=$F$15,0,IF($F$6-SUM($D$19:D83)&lt;=$F$15-C84,$F$6-SUM($D$19:D83),$F$15-C84)))</f>
      </c>
      <c r="E84" s="68">
        <f>IF(A84="","",C84+D84)</f>
      </c>
      <c r="G84" s="41">
        <f>IF(I84=0,IF(G85&lt;&gt;"",ROW()-18,IF(H84="","",ROW()-18)),ROW()-18)</f>
      </c>
      <c r="H84" s="69"/>
      <c r="I84" s="69"/>
      <c r="J84" s="68">
        <f>IF(G84="","",IF(I84&gt;=$L$15,0,IF($L$6-SUM($J$19:J83)&lt;=$L$15-I84,$L$6-SUM($J$19:J83),$L$15-I84)))</f>
      </c>
      <c r="K84" s="68">
        <f>IF(G84="","",I84+J84)</f>
      </c>
      <c r="M84" s="41">
        <f>IF(O84=0,IF(M85&lt;&gt;"",ROW()-18,IF(N84="","",ROW()-18)),ROW()-18)</f>
      </c>
      <c r="N84" s="69"/>
      <c r="O84" s="69"/>
      <c r="P84" s="68">
        <f>IF(M84="","",IF(O84&gt;=$R$15,0,IF($R$6-SUM($P$19:P83)&lt;=$R$15-O84,$R$6-SUM($P$19:P83),$R$15-O84)))</f>
      </c>
      <c r="Q84" s="68">
        <f>IF(M84="","",O84+P84)</f>
      </c>
      <c r="T84" s="69"/>
      <c r="U84" s="69"/>
      <c r="V84" s="68">
        <f>IF(S84="","",IF(U84&gt;=$R$15,0,IF($R$6-SUM($P$19:V83)&lt;=$R$15-U84,$R$6-SUM($P$19:V83),$R$15-U84)))</f>
      </c>
      <c r="W84" s="68">
        <f>IF(S84="","",U84+V84)</f>
      </c>
    </row>
    <row r="85" spans="1:23" ht="12.75">
      <c r="A85" s="41">
        <f>IF(C85=0,IF(A86&lt;&gt;"",ROW()-18,IF(B85="","",ROW()-18)),ROW()-18)</f>
      </c>
      <c r="B85" s="69"/>
      <c r="C85" s="69"/>
      <c r="D85" s="68">
        <f>IF(A85="","",IF(C85&gt;=$F$15,0,IF($F$6-SUM($D$19:D84)&lt;=$F$15-C85,$F$6-SUM($D$19:D84),$F$15-C85)))</f>
      </c>
      <c r="E85" s="68">
        <f>IF(A85="","",C85+D85)</f>
      </c>
      <c r="G85" s="41">
        <f>IF(I85=0,IF(G86&lt;&gt;"",ROW()-18,IF(H85="","",ROW()-18)),ROW()-18)</f>
      </c>
      <c r="H85" s="69"/>
      <c r="I85" s="69"/>
      <c r="J85" s="68">
        <f>IF(G85="","",IF(I85&gt;=$L$15,0,IF($L$6-SUM($J$19:J84)&lt;=$L$15-I85,$L$6-SUM($J$19:J84),$L$15-I85)))</f>
      </c>
      <c r="K85" s="68">
        <f>IF(G85="","",I85+J85)</f>
      </c>
      <c r="M85" s="41">
        <f>IF(O85=0,IF(M86&lt;&gt;"",ROW()-18,IF(N85="","",ROW()-18)),ROW()-18)</f>
      </c>
      <c r="N85" s="69"/>
      <c r="O85" s="69"/>
      <c r="P85" s="68">
        <f>IF(M85="","",IF(O85&gt;=$R$15,0,IF($R$6-SUM($P$19:P84)&lt;=$R$15-O85,$R$6-SUM($P$19:P84),$R$15-O85)))</f>
      </c>
      <c r="Q85" s="68">
        <f>IF(M85="","",O85+P85)</f>
      </c>
      <c r="T85" s="69"/>
      <c r="U85" s="69"/>
      <c r="V85" s="68">
        <f>IF(S85="","",IF(U85&gt;=$R$15,0,IF($R$6-SUM($P$19:V84)&lt;=$R$15-U85,$R$6-SUM($P$19:V84),$R$15-U85)))</f>
      </c>
      <c r="W85" s="68">
        <f>IF(S85="","",U85+V85)</f>
      </c>
    </row>
    <row r="86" spans="1:23" ht="12.75">
      <c r="A86" s="41">
        <f>IF(C86=0,IF(A87&lt;&gt;"",ROW()-18,IF(B86="","",ROW()-18)),ROW()-18)</f>
      </c>
      <c r="B86" s="69"/>
      <c r="C86" s="69"/>
      <c r="D86" s="68">
        <f>IF(A86="","",IF(C86&gt;=$F$15,0,IF($F$6-SUM($D$19:D85)&lt;=$F$15-C86,$F$6-SUM($D$19:D85),$F$15-C86)))</f>
      </c>
      <c r="E86" s="68">
        <f>IF(A86="","",C86+D86)</f>
      </c>
      <c r="G86" s="41">
        <f>IF(I86=0,IF(G87&lt;&gt;"",ROW()-18,IF(H86="","",ROW()-18)),ROW()-18)</f>
      </c>
      <c r="H86" s="69"/>
      <c r="I86" s="69"/>
      <c r="J86" s="68">
        <f>IF(G86="","",IF(I86&gt;=$L$15,0,IF($L$6-SUM($J$19:J85)&lt;=$L$15-I86,$L$6-SUM($J$19:J85),$L$15-I86)))</f>
      </c>
      <c r="K86" s="68">
        <f>IF(G86="","",I86+J86)</f>
      </c>
      <c r="M86" s="41">
        <f>IF(O86=0,IF(M87&lt;&gt;"",ROW()-18,IF(N86="","",ROW()-18)),ROW()-18)</f>
      </c>
      <c r="N86" s="69"/>
      <c r="O86" s="69"/>
      <c r="P86" s="68">
        <f>IF(M86="","",IF(O86&gt;=$R$15,0,IF($R$6-SUM($P$19:P85)&lt;=$R$15-O86,$R$6-SUM($P$19:P85),$R$15-O86)))</f>
      </c>
      <c r="Q86" s="68">
        <f>IF(M86="","",O86+P86)</f>
      </c>
      <c r="T86" s="69"/>
      <c r="U86" s="69"/>
      <c r="V86" s="68">
        <f>IF(S86="","",IF(U86&gt;=$R$15,0,IF($R$6-SUM($P$19:V85)&lt;=$R$15-U86,$R$6-SUM($P$19:V85),$R$15-U86)))</f>
      </c>
      <c r="W86" s="68">
        <f>IF(S86="","",U86+V86)</f>
      </c>
    </row>
    <row r="87" spans="2:21" ht="12.75">
      <c r="B87" s="69"/>
      <c r="C87" s="69"/>
      <c r="H87" s="69"/>
      <c r="I87" s="69"/>
      <c r="N87" s="69"/>
      <c r="O87" s="69"/>
      <c r="T87" s="69"/>
      <c r="U87" s="69"/>
    </row>
    <row r="88" spans="2:21" ht="12.75">
      <c r="B88" s="69"/>
      <c r="C88" s="69"/>
      <c r="H88" s="69"/>
      <c r="I88" s="69"/>
      <c r="N88" s="69"/>
      <c r="O88" s="69"/>
      <c r="T88" s="69"/>
      <c r="U88" s="69"/>
    </row>
    <row r="89" spans="2:21" ht="12.75">
      <c r="B89" s="69"/>
      <c r="C89" s="69"/>
      <c r="H89" s="69"/>
      <c r="I89" s="69"/>
      <c r="N89" s="69"/>
      <c r="O89" s="69"/>
      <c r="T89" s="69"/>
      <c r="U89" s="69"/>
    </row>
    <row r="90" spans="2:21" ht="12.75">
      <c r="B90" s="69"/>
      <c r="C90" s="69"/>
      <c r="H90" s="69"/>
      <c r="I90" s="69"/>
      <c r="N90" s="69"/>
      <c r="O90" s="69"/>
      <c r="T90" s="69"/>
      <c r="U90" s="69"/>
    </row>
    <row r="91" spans="2:21" ht="12.75">
      <c r="B91" s="69"/>
      <c r="C91" s="69"/>
      <c r="H91" s="69"/>
      <c r="I91" s="69"/>
      <c r="N91" s="69"/>
      <c r="O91" s="69"/>
      <c r="T91" s="69"/>
      <c r="U91" s="69"/>
    </row>
    <row r="92" spans="2:21" ht="12.75">
      <c r="B92" s="69"/>
      <c r="C92" s="69"/>
      <c r="H92" s="69"/>
      <c r="I92" s="69"/>
      <c r="N92" s="69"/>
      <c r="O92" s="69"/>
      <c r="T92" s="69"/>
      <c r="U92" s="69"/>
    </row>
    <row r="93" spans="2:21" ht="12.75">
      <c r="B93" s="69"/>
      <c r="C93" s="69"/>
      <c r="H93" s="69"/>
      <c r="I93" s="69"/>
      <c r="N93" s="69"/>
      <c r="O93" s="69"/>
      <c r="T93" s="69"/>
      <c r="U93" s="69"/>
    </row>
    <row r="94" spans="2:21" ht="12.75">
      <c r="B94" s="69"/>
      <c r="C94" s="69"/>
      <c r="H94" s="69"/>
      <c r="I94" s="69"/>
      <c r="N94" s="69"/>
      <c r="O94" s="69"/>
      <c r="T94" s="69"/>
      <c r="U94" s="69"/>
    </row>
    <row r="95" spans="2:21" ht="12.75">
      <c r="B95" s="69"/>
      <c r="C95" s="69"/>
      <c r="H95" s="69"/>
      <c r="I95" s="69"/>
      <c r="N95" s="69"/>
      <c r="O95" s="69"/>
      <c r="T95" s="69"/>
      <c r="U95" s="69"/>
    </row>
    <row r="96" spans="2:21" ht="12.75">
      <c r="B96" s="69"/>
      <c r="C96" s="69"/>
      <c r="H96" s="69"/>
      <c r="I96" s="69"/>
      <c r="N96" s="69"/>
      <c r="O96" s="69"/>
      <c r="T96" s="69"/>
      <c r="U96" s="69"/>
    </row>
    <row r="97" spans="2:21" ht="12.75">
      <c r="B97" s="69"/>
      <c r="C97" s="69"/>
      <c r="H97" s="69"/>
      <c r="I97" s="69"/>
      <c r="N97" s="69"/>
      <c r="O97" s="69"/>
      <c r="T97" s="69"/>
      <c r="U97" s="69"/>
    </row>
    <row r="98" spans="2:21" ht="12.75">
      <c r="B98" s="69"/>
      <c r="C98" s="69"/>
      <c r="H98" s="69"/>
      <c r="I98" s="69"/>
      <c r="N98" s="69"/>
      <c r="O98" s="69"/>
      <c r="T98" s="69"/>
      <c r="U98" s="69"/>
    </row>
    <row r="99" spans="2:21" ht="12.75">
      <c r="B99" s="69"/>
      <c r="C99" s="69"/>
      <c r="H99" s="69"/>
      <c r="I99" s="69"/>
      <c r="N99" s="69"/>
      <c r="O99" s="69"/>
      <c r="T99" s="69"/>
      <c r="U99" s="69"/>
    </row>
    <row r="100" spans="2:21" ht="12.75">
      <c r="B100" s="69"/>
      <c r="C100" s="69"/>
      <c r="H100" s="69"/>
      <c r="I100" s="69"/>
      <c r="N100" s="69"/>
      <c r="O100" s="69"/>
      <c r="T100" s="69"/>
      <c r="U100" s="69"/>
    </row>
  </sheetData>
  <sheetProtection sheet="1" selectLockedCells="1"/>
  <mergeCells count="4">
    <mergeCell ref="N1:R1"/>
    <mergeCell ref="B1:F1"/>
    <mergeCell ref="H1:L1"/>
    <mergeCell ref="T1:X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A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70" customWidth="1"/>
    <col min="2" max="2" width="41.57421875" style="70" customWidth="1"/>
    <col min="3" max="5" width="10.7109375" style="70" customWidth="1"/>
    <col min="6" max="6" width="9.57421875" style="70" bestFit="1" customWidth="1"/>
    <col min="7" max="7" width="3.7109375" style="70" customWidth="1"/>
    <col min="8" max="10" width="10.7109375" style="70" customWidth="1"/>
    <col min="11" max="11" width="9.421875" style="70" bestFit="1" customWidth="1"/>
    <col min="12" max="12" width="3.7109375" style="70" customWidth="1"/>
    <col min="13" max="13" width="1.7109375" style="71" customWidth="1"/>
    <col min="14" max="18" width="4.7109375" style="71" customWidth="1"/>
    <col min="19" max="19" width="1.7109375" style="71" customWidth="1"/>
    <col min="20" max="21" width="4.7109375" style="71" customWidth="1"/>
    <col min="22" max="26" width="9.140625" style="71" customWidth="1"/>
    <col min="27" max="16384" width="8.8515625" style="70" customWidth="1"/>
  </cols>
  <sheetData>
    <row r="1" spans="2:6" ht="18" thickBot="1">
      <c r="B1" s="172" t="str">
        <f>CONCATENATE("Désignation des élus effectifs de la liste ",'Repartition des Sièges'!$B$9)</f>
        <v>Désignation des élus effectifs de la liste CGSLB</v>
      </c>
      <c r="C1" s="173"/>
      <c r="D1" s="173"/>
      <c r="E1" s="173"/>
      <c r="F1" s="174"/>
    </row>
    <row r="2" ht="17.25">
      <c r="B2" s="72"/>
    </row>
    <row r="3" spans="2:6" ht="12.75">
      <c r="B3" s="73" t="str">
        <f>'Nombre de voix le plus élevé'!B3</f>
        <v>le nombre de bulletins contenant un vote en tête de liste</v>
      </c>
      <c r="E3" s="74"/>
      <c r="F3" s="73">
        <f>'Repartition des Sièges'!B10</f>
        <v>0</v>
      </c>
    </row>
    <row r="4" spans="2:6" ht="12.75">
      <c r="B4" s="73" t="str">
        <f>'Nombre de voix le plus élevé'!B4</f>
        <v>le nombre de bulletins contenant des votes nominatifs</v>
      </c>
      <c r="E4" s="75" t="s">
        <v>4</v>
      </c>
      <c r="F4" s="76">
        <f>'Repartition des Sièges'!P10</f>
        <v>0</v>
      </c>
    </row>
    <row r="5" spans="2:5" ht="13.5" thickBot="1">
      <c r="B5" s="77"/>
      <c r="E5" s="78"/>
    </row>
    <row r="6" spans="2:12" ht="13.5" thickBot="1">
      <c r="B6" s="79" t="str">
        <f>CONCATENATE("Pot ",'Repartition des Sièges'!$B$9)</f>
        <v>Pot CGSLB</v>
      </c>
      <c r="C6" s="80"/>
      <c r="D6" s="80"/>
      <c r="E6" s="81" t="s">
        <v>5</v>
      </c>
      <c r="F6" s="82">
        <f>F3*F4</f>
        <v>0</v>
      </c>
      <c r="G6" s="78"/>
      <c r="H6" s="78"/>
      <c r="I6" s="78"/>
      <c r="J6" s="78"/>
      <c r="K6" s="78"/>
      <c r="L6" s="78"/>
    </row>
    <row r="7" spans="2:12" ht="12.75">
      <c r="B7" s="83"/>
      <c r="E7" s="84"/>
      <c r="F7" s="83"/>
      <c r="G7" s="78"/>
      <c r="H7" s="78"/>
      <c r="I7" s="78"/>
      <c r="J7" s="78"/>
      <c r="K7" s="78"/>
      <c r="L7" s="78"/>
    </row>
    <row r="8" spans="2:12" ht="12.75">
      <c r="B8" s="73" t="str">
        <f>'Nombre de voix le plus élevé'!B8</f>
        <v>le nombre de bulletins contenant un vote en tête de liste</v>
      </c>
      <c r="E8" s="85"/>
      <c r="F8" s="73">
        <f>F3</f>
        <v>0</v>
      </c>
      <c r="G8" s="78"/>
      <c r="H8" s="78"/>
      <c r="I8" s="78"/>
      <c r="J8" s="78"/>
      <c r="K8" s="78"/>
      <c r="L8" s="78"/>
    </row>
    <row r="9" spans="2:12" ht="12.75">
      <c r="B9" s="86" t="str">
        <f>'Nombre de voix le plus élevé'!B9</f>
        <v>le nombre de bulletins contenant des votes nominatifs</v>
      </c>
      <c r="E9" s="87" t="s">
        <v>6</v>
      </c>
      <c r="F9" s="88">
        <f>'Repartition des Sièges'!B11</f>
        <v>0</v>
      </c>
      <c r="G9" s="78"/>
      <c r="H9" s="78"/>
      <c r="I9" s="78"/>
      <c r="J9" s="78"/>
      <c r="K9" s="78"/>
      <c r="L9" s="78"/>
    </row>
    <row r="10" spans="2:12" ht="12.75">
      <c r="B10" s="86"/>
      <c r="E10" s="85"/>
      <c r="F10" s="86">
        <f>SUM(F8:F9)</f>
        <v>0</v>
      </c>
      <c r="G10" s="78"/>
      <c r="H10" s="78"/>
      <c r="I10" s="78"/>
      <c r="J10" s="78"/>
      <c r="K10" s="78"/>
      <c r="L10" s="78"/>
    </row>
    <row r="11" spans="2:12" ht="12.75">
      <c r="B11" s="73" t="str">
        <f>'Nombre de voix le plus élevé'!B11</f>
        <v>Nombre de mandats effectifs attribués à la liste</v>
      </c>
      <c r="C11" s="89"/>
      <c r="D11" s="90"/>
      <c r="E11" s="75" t="s">
        <v>4</v>
      </c>
      <c r="F11" s="76">
        <f>F4</f>
        <v>0</v>
      </c>
      <c r="G11" s="78"/>
      <c r="H11" s="78"/>
      <c r="I11" s="78"/>
      <c r="J11" s="78"/>
      <c r="K11" s="78"/>
      <c r="L11" s="78"/>
    </row>
    <row r="12" spans="2:12" ht="12.75">
      <c r="B12" s="73"/>
      <c r="C12" s="89"/>
      <c r="D12" s="90"/>
      <c r="E12" s="75"/>
      <c r="F12" s="91">
        <f>F10*F11</f>
        <v>0</v>
      </c>
      <c r="G12" s="78"/>
      <c r="H12" s="78"/>
      <c r="I12" s="78"/>
      <c r="J12" s="78"/>
      <c r="K12" s="78"/>
      <c r="L12" s="78"/>
    </row>
    <row r="13" spans="2:12" ht="12.75">
      <c r="B13" s="73" t="str">
        <f>'Nombre de voix le plus élevé'!B13</f>
        <v>Nombre de mandats effectifs attribués à la liste + 1 (</v>
      </c>
      <c r="C13" s="89">
        <f>F4</f>
        <v>0</v>
      </c>
      <c r="D13" s="90" t="s">
        <v>7</v>
      </c>
      <c r="E13" s="92" t="s">
        <v>9</v>
      </c>
      <c r="F13" s="76">
        <f>F4+1</f>
        <v>1</v>
      </c>
      <c r="G13" s="78"/>
      <c r="H13" s="78"/>
      <c r="I13" s="78"/>
      <c r="J13" s="78"/>
      <c r="K13" s="78"/>
      <c r="L13" s="78"/>
    </row>
    <row r="14" spans="2:12" ht="13.5" thickBot="1">
      <c r="B14" s="73"/>
      <c r="C14" s="89"/>
      <c r="D14" s="90"/>
      <c r="E14" s="75"/>
      <c r="F14" s="89"/>
      <c r="G14" s="78"/>
      <c r="H14" s="78"/>
      <c r="I14" s="78"/>
      <c r="J14" s="78"/>
      <c r="K14" s="78"/>
      <c r="L14" s="78"/>
    </row>
    <row r="15" spans="2:12" ht="13.5" thickBot="1">
      <c r="B15" s="79" t="str">
        <f>'Nombre de voix le plus élevé'!B15</f>
        <v>chiffre d’éligibilité CGSLB</v>
      </c>
      <c r="C15" s="80"/>
      <c r="D15" s="80"/>
      <c r="E15" s="81" t="s">
        <v>5</v>
      </c>
      <c r="F15" s="93">
        <f>ROUND(F12/F13,0)</f>
        <v>0</v>
      </c>
      <c r="G15" s="78"/>
      <c r="H15" s="78"/>
      <c r="I15" s="78"/>
      <c r="J15" s="78"/>
      <c r="K15" s="78"/>
      <c r="L15" s="78"/>
    </row>
    <row r="16" spans="2:12" ht="13.5" thickBot="1">
      <c r="B16" s="83"/>
      <c r="E16" s="84"/>
      <c r="F16" s="83"/>
      <c r="G16" s="78"/>
      <c r="H16" s="78"/>
      <c r="I16" s="78"/>
      <c r="J16" s="78"/>
      <c r="K16" s="78"/>
      <c r="L16" s="78"/>
    </row>
    <row r="17" spans="2:6" ht="13.5" thickBot="1">
      <c r="B17" s="79" t="str">
        <f>CONCATENATE("Nombre de mandats effectifs attribués à la liste ",'Repartition des Sièges'!B9)</f>
        <v>Nombre de mandats effectifs attribués à la liste CGSLB</v>
      </c>
      <c r="C17" s="80"/>
      <c r="D17" s="80"/>
      <c r="E17" s="81"/>
      <c r="F17" s="82">
        <f>'Repartition des Sièges'!P10</f>
        <v>0</v>
      </c>
    </row>
    <row r="18" spans="2:10" ht="118.5">
      <c r="B18" s="94" t="str">
        <f>'Nombre de voix le plus élevé'!B18</f>
        <v>Nomsdes candidats suivant l’ordre de présentation</v>
      </c>
      <c r="C18" s="94" t="str">
        <f>'Nombre de voix le plus élevé'!C18</f>
        <v>Nombre de voix nominatives</v>
      </c>
      <c r="D18" s="94" t="str">
        <f>'Nombre de voix le plus élevé'!D18</f>
        <v>Nombre de voix attribuées par dévolution</v>
      </c>
      <c r="E18" s="94" t="str">
        <f>'Nombre de voix le plus élevé'!E18</f>
        <v>Nombre de voix revenant au candidat</v>
      </c>
      <c r="H18" s="94" t="str">
        <f>CONCATENATE(C18," pour désignation des suppléants")</f>
        <v>Nombre de voix nominatives pour désignation des suppléants</v>
      </c>
      <c r="I18" s="94" t="str">
        <f>CONCATENATE(D18," pour désignation des suppléants")</f>
        <v>Nombre de voix attribuées par dévolution pour désignation des suppléants</v>
      </c>
      <c r="J18" s="94" t="str">
        <f>CONCATENATE(E18," pour désignation des suppléants")</f>
        <v>Nombre de voix revenant au candidat pour désignation des suppléants</v>
      </c>
    </row>
    <row r="19" spans="1:27" ht="12.75">
      <c r="A19" s="70">
        <f>IF('Nombre de voix le plus élevé'!A19=0,"",'Nombre de voix le plus élevé'!A19)</f>
      </c>
      <c r="B19" s="70">
        <f>IF('Nombre de voix le plus élevé'!B19=0,"",'Nombre de voix le plus élevé'!B19)</f>
      </c>
      <c r="C19" s="70">
        <f>IF(A19&lt;&gt;"",'Nombre de voix le plus élevé'!C19,"")</f>
      </c>
      <c r="D19" s="95" t="str">
        <f>IF(A19=""," ",IF(C19&gt;=$F$15,0,IF((F15-C19)&gt;F6,F6,$F$15-C19)))</f>
        <v> </v>
      </c>
      <c r="E19" s="95" t="str">
        <f>IF(A19=""," ",C19+D19)</f>
        <v> </v>
      </c>
      <c r="F19" s="70">
        <f>IF($N19&lt;&gt;0,R19,"")</f>
      </c>
      <c r="G19" s="70">
        <f aca="true" t="shared" si="0" ref="G19:G82">IF(A19&lt;&gt;"",RANK(E19,$E$19:$E$86),"")</f>
      </c>
      <c r="H19" s="70">
        <f>IF(F19="E","",C19)</f>
      </c>
      <c r="I19" s="95">
        <f>IF(R19&lt;&gt;"","",IF(A19="","",IF(H19&gt;=$F$15,0,IF(($F$15-H19)&gt;$F$6,$F$6,$F$15-H19))))</f>
      </c>
      <c r="J19" s="95">
        <f aca="true" t="shared" si="1" ref="J19:J82">IF(R19&lt;&gt;"","",IF(A19="","",H19+I19))</f>
      </c>
      <c r="K19" s="73">
        <f aca="true" t="shared" si="2" ref="K19:K82">IF($T19&lt;&gt;0,X19,"")</f>
      </c>
      <c r="L19" s="73">
        <f aca="true" t="shared" si="3" ref="L19:L82">IF(R19&lt;&gt;"","",IF(A19="","",RANK(J19,$J$19:$J$86)))</f>
      </c>
      <c r="M19" s="78">
        <f>IF($G19&lt;=$F$15,"E","")</f>
      </c>
      <c r="N19" s="96">
        <f>IF(M19="E",1,0)</f>
        <v>0</v>
      </c>
      <c r="O19" s="96">
        <f>IF(N19=0,0,IF(N19&lt;=$F17,1,0))</f>
        <v>0</v>
      </c>
      <c r="P19" s="96">
        <f>IF(N19=1,IF(E19&gt;=$F$15,((ROW()-18)*100)+ROW()-18,(G19*1000)+ROW()-18),"")</f>
      </c>
      <c r="Q19" s="96">
        <f>IF(A19&lt;&gt;"",IF(N19=1,RANK(P19,$P$19:$P$86,1),""),"")</f>
      </c>
      <c r="R19" s="96">
        <f>IF(Q19&lt;=$F$17,IF(Q19&lt;10,CONCATENATE("E0",FIXED(Q19,0)),CONCATENATE("E",FIXED(Q19,0))),"")</f>
      </c>
      <c r="S19" s="96">
        <f aca="true" t="shared" si="4" ref="S19:S83">IF(A19&lt;&gt;"",IF($R19="","S",""),"")</f>
      </c>
      <c r="T19" s="96">
        <f aca="true" t="shared" si="5" ref="T19:T82">IF(S19="S",1,0)</f>
        <v>0</v>
      </c>
      <c r="U19" s="96">
        <f>IF($F19&lt;&gt;"E",IF($S19="S",1,0),0)</f>
        <v>0</v>
      </c>
      <c r="V19" s="96">
        <f>IF(T19=1,IF(J19&gt;=$F$15,((ROW()-18)*100)+ROW()-18,(Z19*1000)+ROW()-18),"")</f>
      </c>
      <c r="W19" s="96">
        <f aca="true" t="shared" si="6" ref="W19:W50">IF(G19&lt;&gt;"",IF(T19=1,RANK(V19,$V$19:$V$86,1),""),"")</f>
      </c>
      <c r="X19" s="96">
        <f>IF(W19&lt;=$F$17,IF(T19=1,IF(W19&lt;10,CONCATENATE("S0",FIXED(W19,0)),CONCATENATE("S",FIXED(W19,0))),""),"")</f>
      </c>
      <c r="Y19" s="96">
        <f aca="true" t="shared" si="7" ref="Y19:Y50">IF(R19="",IF(J19&gt;=$F$15,"",J19),"")</f>
      </c>
      <c r="Z19" s="96">
        <f aca="true" t="shared" si="8" ref="Z19:Z82">IF(R19&lt;&gt;"","",IF(A19="","",RANK(Y19,$Y$19:$Y$86)))</f>
      </c>
      <c r="AA19" s="71"/>
    </row>
    <row r="20" spans="1:27" ht="12.75">
      <c r="A20" s="70">
        <f>IF('Nombre de voix le plus élevé'!A20=0,"",'Nombre de voix le plus élevé'!A20)</f>
      </c>
      <c r="B20" s="70">
        <f>IF('Nombre de voix le plus élevé'!B20=0,"",'Nombre de voix le plus élevé'!B20)</f>
      </c>
      <c r="C20" s="70">
        <f>IF(A20&lt;&gt;"",'Nombre de voix le plus élevé'!C20,"")</f>
      </c>
      <c r="D20" s="95" t="str">
        <f>IF(A20=""," ",IF(C20&gt;=$F$15,0,IF($F$6-SUM($D$19:D19)&lt;=$F$15-C20,$F$6-SUM($D$19:D19),$F$15-C20)))</f>
        <v> </v>
      </c>
      <c r="E20" s="95" t="str">
        <f>IF(A20=""," ",C20+D20)</f>
        <v> </v>
      </c>
      <c r="F20" s="70">
        <f>IF($N20&lt;&gt;0,R20,"")</f>
      </c>
      <c r="G20" s="70">
        <f t="shared" si="0"/>
      </c>
      <c r="H20" s="70">
        <f aca="true" t="shared" si="9" ref="H20:H83">IF(F20="E","",C20)</f>
      </c>
      <c r="I20" s="95">
        <f>IF(R20&lt;&gt;"","",IF(A20="","",IF(H20&gt;=$F$15,0,IF($F$6-SUM($I19:I$19)&lt;=$F$15-H20,$F$6-SUM($I19:I$19),$F$15-H20))))</f>
      </c>
      <c r="J20" s="95">
        <f t="shared" si="1"/>
      </c>
      <c r="K20" s="97">
        <f t="shared" si="2"/>
      </c>
      <c r="L20" s="97">
        <f t="shared" si="3"/>
      </c>
      <c r="M20" s="78">
        <f aca="true" t="shared" si="10" ref="M20:M83">IF($G20&lt;=$F$15,"E","")</f>
      </c>
      <c r="N20" s="96">
        <f aca="true" t="shared" si="11" ref="N20:N83">IF(M20="E",1,0)</f>
        <v>0</v>
      </c>
      <c r="O20" s="96">
        <f aca="true" t="shared" si="12" ref="O20:O83">IF(N20=0,0,IF(N20&lt;=$F18,1,0))</f>
        <v>0</v>
      </c>
      <c r="P20" s="96">
        <f aca="true" t="shared" si="13" ref="P20:P83">IF(N20=1,IF(E20&gt;=$F$15,((ROW()-18)*100)+ROW()-18,(G20*1000)+ROW()-18),"")</f>
      </c>
      <c r="Q20" s="96">
        <f aca="true" t="shared" si="14" ref="Q20:Q83">IF(A20&lt;&gt;"",IF(N20=1,RANK(P20,$P$19:$P$86,1),""),"")</f>
      </c>
      <c r="R20" s="96">
        <f aca="true" t="shared" si="15" ref="R20:R83">IF(Q20&lt;=$F$17,IF(Q20&lt;10,CONCATENATE("E0",FIXED(Q20,0)),CONCATENATE("E",FIXED(Q20,0))),"")</f>
      </c>
      <c r="S20" s="96">
        <f t="shared" si="4"/>
      </c>
      <c r="T20" s="96">
        <f t="shared" si="5"/>
        <v>0</v>
      </c>
      <c r="U20" s="96">
        <f>IF($S20="S",IF(SUM($T$19:$T19)+1&lt;=$F$17,SUM($T$19:$T19)+1,0),0)</f>
        <v>0</v>
      </c>
      <c r="V20" s="96">
        <f aca="true" t="shared" si="16" ref="V20:V83">IF(T20=1,IF(J20&gt;=$F$15,((ROW()-18)*100)+ROW()-18,(Z20*1000)+ROW()-18),"")</f>
      </c>
      <c r="W20" s="96">
        <f t="shared" si="6"/>
      </c>
      <c r="X20" s="96">
        <f>IF(W20&lt;=$F$17,IF(T20=1,IF(W20&lt;10,CONCATENATE("S0",FIXED(W20,0)),CONCATENATE("S",FIXED(W20,0))),""),"")</f>
      </c>
      <c r="Y20" s="96">
        <f t="shared" si="7"/>
      </c>
      <c r="Z20" s="96">
        <f t="shared" si="8"/>
      </c>
      <c r="AA20" s="71"/>
    </row>
    <row r="21" spans="1:27" ht="12.75">
      <c r="A21" s="70">
        <f>IF('Nombre de voix le plus élevé'!A21=0,"",'Nombre de voix le plus élevé'!A21)</f>
      </c>
      <c r="B21" s="70">
        <f>IF('Nombre de voix le plus élevé'!B21=0,"",'Nombre de voix le plus élevé'!B21)</f>
      </c>
      <c r="C21" s="70">
        <f>IF(A21&lt;&gt;"",'Nombre de voix le plus élevé'!C21,"")</f>
      </c>
      <c r="D21" s="95" t="str">
        <f>IF(A21=""," ",IF(C21&gt;=$F$15,0,IF($F$6-SUM($D$19:D20)&lt;=$F$15-C21,$F$6-SUM($D$19:D20),$F$15-C21)))</f>
        <v> </v>
      </c>
      <c r="E21" s="95" t="str">
        <f aca="true" t="shared" si="17" ref="E21:E84">IF(A21=""," ",C21+D21)</f>
        <v> </v>
      </c>
      <c r="F21" s="70">
        <f aca="true" t="shared" si="18" ref="F21:F83">IF($N21&lt;&gt;0,R21,"")</f>
      </c>
      <c r="G21" s="70">
        <f t="shared" si="0"/>
      </c>
      <c r="H21" s="70">
        <f t="shared" si="9"/>
      </c>
      <c r="I21" s="95">
        <f>IF(R21&lt;&gt;"","",IF(A21="","",IF(H21&gt;=$F$15,0,IF($F$6-SUM($I$19:I20)&lt;=$F$15-H21,$F$6-SUM($I$19:I20),$F$15-H21))))</f>
      </c>
      <c r="J21" s="95">
        <f t="shared" si="1"/>
      </c>
      <c r="K21" s="97">
        <f t="shared" si="2"/>
      </c>
      <c r="L21" s="97">
        <f t="shared" si="3"/>
      </c>
      <c r="M21" s="78">
        <f t="shared" si="10"/>
      </c>
      <c r="N21" s="96">
        <f t="shared" si="11"/>
        <v>0</v>
      </c>
      <c r="O21" s="96">
        <f t="shared" si="12"/>
        <v>0</v>
      </c>
      <c r="P21" s="96">
        <f t="shared" si="13"/>
      </c>
      <c r="Q21" s="96">
        <f t="shared" si="14"/>
      </c>
      <c r="R21" s="96">
        <f>IF(Q21&lt;=$F$17,IF(Q21&lt;10,CONCATENATE("E0",FIXED(Q21,0)),CONCATENATE("E",FIXED(Q21,0))),"")</f>
      </c>
      <c r="S21" s="96">
        <f t="shared" si="4"/>
      </c>
      <c r="T21" s="96">
        <f t="shared" si="5"/>
        <v>0</v>
      </c>
      <c r="U21" s="96">
        <f>IF($S21="S",IF(SUM($T$19:$T20)+1&lt;=$F$17,SUM($T$19:$T20)+1,0),0)</f>
        <v>0</v>
      </c>
      <c r="V21" s="96">
        <f t="shared" si="16"/>
      </c>
      <c r="W21" s="96">
        <f t="shared" si="6"/>
      </c>
      <c r="X21" s="96">
        <f>IF(W21&lt;=$F$17,IF(T21=1,IF(W21&lt;10,CONCATENATE("S0",FIXED(W21,0)),CONCATENATE("S",FIXED(W21,0))),""),"")</f>
      </c>
      <c r="Y21" s="96">
        <f t="shared" si="7"/>
      </c>
      <c r="Z21" s="96">
        <f t="shared" si="8"/>
      </c>
      <c r="AA21" s="71"/>
    </row>
    <row r="22" spans="1:27" ht="12.75">
      <c r="A22" s="70">
        <f>IF('Nombre de voix le plus élevé'!A22=0,"",'Nombre de voix le plus élevé'!A22)</f>
      </c>
      <c r="B22" s="70">
        <f>IF('Nombre de voix le plus élevé'!B22=0,"",'Nombre de voix le plus élevé'!B22)</f>
      </c>
      <c r="C22" s="70">
        <f>IF(A22&lt;&gt;"",'Nombre de voix le plus élevé'!C22,"")</f>
      </c>
      <c r="D22" s="95" t="str">
        <f>IF(A22=""," ",IF(C22&gt;=$F$15,0,IF($F$6-SUM($D$19:D21)&lt;=$F$15-C22,$F$6-SUM($D$19:D21),$F$15-C22)))</f>
        <v> </v>
      </c>
      <c r="E22" s="95" t="str">
        <f t="shared" si="17"/>
        <v> </v>
      </c>
      <c r="F22" s="70">
        <f t="shared" si="18"/>
      </c>
      <c r="G22" s="70">
        <f t="shared" si="0"/>
      </c>
      <c r="H22" s="70">
        <f t="shared" si="9"/>
      </c>
      <c r="I22" s="95">
        <f>IF(R22&lt;&gt;"","",IF(A22="","",IF(H22&gt;=$F$15,0,IF($F$6-SUM($I$19:I21)&lt;=$F$15-H22,$F$6-SUM($I$19:I21),$F$15-H22))))</f>
      </c>
      <c r="J22" s="95">
        <f t="shared" si="1"/>
      </c>
      <c r="K22" s="97">
        <f t="shared" si="2"/>
      </c>
      <c r="L22" s="97">
        <f t="shared" si="3"/>
      </c>
      <c r="M22" s="78">
        <f t="shared" si="10"/>
      </c>
      <c r="N22" s="96">
        <f t="shared" si="11"/>
        <v>0</v>
      </c>
      <c r="O22" s="96">
        <f t="shared" si="12"/>
        <v>0</v>
      </c>
      <c r="P22" s="96">
        <f t="shared" si="13"/>
      </c>
      <c r="Q22" s="96">
        <f t="shared" si="14"/>
      </c>
      <c r="R22" s="96">
        <f t="shared" si="15"/>
      </c>
      <c r="S22" s="96">
        <f t="shared" si="4"/>
      </c>
      <c r="T22" s="96">
        <f t="shared" si="5"/>
        <v>0</v>
      </c>
      <c r="U22" s="96">
        <f>IF($S22="S",IF(SUM($T$19:$T21)+1&lt;=$F$17,SUM($T$19:$T21)+1,0),0)</f>
        <v>0</v>
      </c>
      <c r="V22" s="96">
        <f t="shared" si="16"/>
      </c>
      <c r="W22" s="96">
        <f t="shared" si="6"/>
      </c>
      <c r="X22" s="96">
        <f aca="true" t="shared" si="19" ref="X22:X85">IF(W22&lt;=$F$17,IF(T22=1,IF(W22&lt;10,CONCATENATE("S0",FIXED(W22,0)),CONCATENATE("S",FIXED(W22,0))),""),"")</f>
      </c>
      <c r="Y22" s="96">
        <f t="shared" si="7"/>
      </c>
      <c r="Z22" s="96">
        <f t="shared" si="8"/>
      </c>
      <c r="AA22" s="71"/>
    </row>
    <row r="23" spans="1:27" ht="12.75">
      <c r="A23" s="70">
        <f>IF('Nombre de voix le plus élevé'!A23=0,"",'Nombre de voix le plus élevé'!A23)</f>
      </c>
      <c r="B23" s="70">
        <f>IF('Nombre de voix le plus élevé'!B23=0,"",'Nombre de voix le plus élevé'!B23)</f>
      </c>
      <c r="C23" s="70">
        <f>IF(A23&lt;&gt;"",'Nombre de voix le plus élevé'!C23,"")</f>
      </c>
      <c r="D23" s="95" t="str">
        <f>IF(A23=""," ",IF(C23&gt;=$F$15,0,IF($F$6-SUM($D$19:D22)&lt;=$F$15-C23,$F$6-SUM($D$19:D22),$F$15-C23)))</f>
        <v> </v>
      </c>
      <c r="E23" s="95" t="str">
        <f t="shared" si="17"/>
        <v> </v>
      </c>
      <c r="F23" s="70">
        <f t="shared" si="18"/>
      </c>
      <c r="G23" s="70">
        <f t="shared" si="0"/>
      </c>
      <c r="H23" s="70">
        <f t="shared" si="9"/>
      </c>
      <c r="I23" s="95">
        <f>IF(R23&lt;&gt;"","",IF(A23="","",IF(H23&gt;=$F$15,0,IF($F$6-SUM($I$19:I22)&lt;=$F$15-H23,$F$6-SUM($I$19:I22),$F$15-H23))))</f>
      </c>
      <c r="J23" s="95">
        <f t="shared" si="1"/>
      </c>
      <c r="K23" s="97">
        <f t="shared" si="2"/>
      </c>
      <c r="L23" s="97">
        <f t="shared" si="3"/>
      </c>
      <c r="M23" s="78">
        <f t="shared" si="10"/>
      </c>
      <c r="N23" s="96">
        <f t="shared" si="11"/>
        <v>0</v>
      </c>
      <c r="O23" s="96">
        <f t="shared" si="12"/>
        <v>0</v>
      </c>
      <c r="P23" s="96">
        <f t="shared" si="13"/>
      </c>
      <c r="Q23" s="96">
        <f t="shared" si="14"/>
      </c>
      <c r="R23" s="96">
        <f t="shared" si="15"/>
      </c>
      <c r="S23" s="96">
        <f t="shared" si="4"/>
      </c>
      <c r="T23" s="96">
        <f t="shared" si="5"/>
        <v>0</v>
      </c>
      <c r="U23" s="96">
        <f>IF($S23="S",IF(SUM($T$19:$T22)+1&lt;=$F$17,SUM($T$19:$T22)+1,0),0)</f>
        <v>0</v>
      </c>
      <c r="V23" s="96">
        <f t="shared" si="16"/>
      </c>
      <c r="W23" s="96">
        <f t="shared" si="6"/>
      </c>
      <c r="X23" s="96">
        <f t="shared" si="19"/>
      </c>
      <c r="Y23" s="96">
        <f t="shared" si="7"/>
      </c>
      <c r="Z23" s="96">
        <f t="shared" si="8"/>
      </c>
      <c r="AA23" s="71"/>
    </row>
    <row r="24" spans="1:27" ht="12.75">
      <c r="A24" s="70">
        <f>IF('Nombre de voix le plus élevé'!A24=0,"",'Nombre de voix le plus élevé'!A24)</f>
      </c>
      <c r="B24" s="70">
        <f>IF('Nombre de voix le plus élevé'!B24=0,"",'Nombre de voix le plus élevé'!B24)</f>
      </c>
      <c r="C24" s="70">
        <f>IF(A24&lt;&gt;"",'Nombre de voix le plus élevé'!C24,"")</f>
      </c>
      <c r="D24" s="95" t="str">
        <f>IF(A24=""," ",IF(C24&gt;=$F$15,0,IF($F$6-SUM($D$19:D23)&lt;=$F$15-C24,$F$6-SUM($D$19:D23),$F$15-C24)))</f>
        <v> </v>
      </c>
      <c r="E24" s="95" t="str">
        <f t="shared" si="17"/>
        <v> </v>
      </c>
      <c r="F24" s="70">
        <f t="shared" si="18"/>
      </c>
      <c r="G24" s="70">
        <f t="shared" si="0"/>
      </c>
      <c r="H24" s="70">
        <f t="shared" si="9"/>
      </c>
      <c r="I24" s="95">
        <f>IF(R24&lt;&gt;"","",IF(A24="","",IF(H24&gt;=$F$15,0,IF($F$6-SUM($I$19:I23)&lt;=$F$15-H24,$F$6-SUM($I$19:I23),$F$15-H24))))</f>
      </c>
      <c r="J24" s="95">
        <f t="shared" si="1"/>
      </c>
      <c r="K24" s="97">
        <f t="shared" si="2"/>
      </c>
      <c r="L24" s="97">
        <f t="shared" si="3"/>
      </c>
      <c r="M24" s="78">
        <f t="shared" si="10"/>
      </c>
      <c r="N24" s="96">
        <f t="shared" si="11"/>
        <v>0</v>
      </c>
      <c r="O24" s="96">
        <f t="shared" si="12"/>
        <v>0</v>
      </c>
      <c r="P24" s="96">
        <f t="shared" si="13"/>
      </c>
      <c r="Q24" s="96">
        <f t="shared" si="14"/>
      </c>
      <c r="R24" s="96">
        <f t="shared" si="15"/>
      </c>
      <c r="S24" s="96">
        <f t="shared" si="4"/>
      </c>
      <c r="T24" s="96">
        <f t="shared" si="5"/>
        <v>0</v>
      </c>
      <c r="U24" s="96">
        <f>IF($S24="S",IF(SUM($T$19:$T23)+1&lt;=$F$17,SUM($T$19:$T23)+1,0),0)</f>
        <v>0</v>
      </c>
      <c r="V24" s="96">
        <f t="shared" si="16"/>
      </c>
      <c r="W24" s="96">
        <f t="shared" si="6"/>
      </c>
      <c r="X24" s="96">
        <f t="shared" si="19"/>
      </c>
      <c r="Y24" s="96">
        <f t="shared" si="7"/>
      </c>
      <c r="Z24" s="96">
        <f t="shared" si="8"/>
      </c>
      <c r="AA24" s="71"/>
    </row>
    <row r="25" spans="1:27" ht="12.75">
      <c r="A25" s="70">
        <f>IF('Nombre de voix le plus élevé'!A25=0,"",'Nombre de voix le plus élevé'!A25)</f>
      </c>
      <c r="B25" s="70">
        <f>IF('Nombre de voix le plus élevé'!B25=0,"",'Nombre de voix le plus élevé'!B25)</f>
      </c>
      <c r="C25" s="70">
        <f>IF(A25&lt;&gt;"",'Nombre de voix le plus élevé'!C25,"")</f>
      </c>
      <c r="D25" s="95" t="str">
        <f>IF(A25=""," ",IF(C25&gt;=$F$15,0,IF($F$6-SUM($D$19:D24)&lt;=$F$15-C25,$F$6-SUM($D$19:D24),$F$15-C25)))</f>
        <v> </v>
      </c>
      <c r="E25" s="95" t="str">
        <f t="shared" si="17"/>
        <v> </v>
      </c>
      <c r="F25" s="70">
        <f t="shared" si="18"/>
      </c>
      <c r="G25" s="70">
        <f t="shared" si="0"/>
      </c>
      <c r="H25" s="70">
        <f t="shared" si="9"/>
      </c>
      <c r="I25" s="95">
        <f>IF(R25&lt;&gt;"","",IF(A25="","",IF(H25&gt;=$F$15,0,IF($F$6-SUM($I$19:I24)&lt;=$F$15-H25,$F$6-SUM($I$19:I24),$F$15-H25))))</f>
      </c>
      <c r="J25" s="95">
        <f t="shared" si="1"/>
      </c>
      <c r="K25" s="97">
        <f t="shared" si="2"/>
      </c>
      <c r="L25" s="97">
        <f t="shared" si="3"/>
      </c>
      <c r="M25" s="78">
        <f t="shared" si="10"/>
      </c>
      <c r="N25" s="96">
        <f t="shared" si="11"/>
        <v>0</v>
      </c>
      <c r="O25" s="96">
        <f t="shared" si="12"/>
        <v>0</v>
      </c>
      <c r="P25" s="96">
        <f t="shared" si="13"/>
      </c>
      <c r="Q25" s="96">
        <f t="shared" si="14"/>
      </c>
      <c r="R25" s="96">
        <f t="shared" si="15"/>
      </c>
      <c r="S25" s="96">
        <f t="shared" si="4"/>
      </c>
      <c r="T25" s="96">
        <f t="shared" si="5"/>
        <v>0</v>
      </c>
      <c r="U25" s="96">
        <f>IF($S25="S",IF(SUM($T$19:$T24)+1&lt;=$F$17,SUM($T$19:$T24)+1,0),0)</f>
        <v>0</v>
      </c>
      <c r="V25" s="96">
        <f t="shared" si="16"/>
      </c>
      <c r="W25" s="96">
        <f t="shared" si="6"/>
      </c>
      <c r="X25" s="96">
        <f t="shared" si="19"/>
      </c>
      <c r="Y25" s="96">
        <f t="shared" si="7"/>
      </c>
      <c r="Z25" s="96">
        <f t="shared" si="8"/>
      </c>
      <c r="AA25" s="71"/>
    </row>
    <row r="26" spans="1:27" ht="12.75">
      <c r="A26" s="70">
        <f>IF('Nombre de voix le plus élevé'!A26=0,"",'Nombre de voix le plus élevé'!A26)</f>
      </c>
      <c r="B26" s="70">
        <f>IF('Nombre de voix le plus élevé'!B26=0,"",'Nombre de voix le plus élevé'!B26)</f>
      </c>
      <c r="C26" s="70">
        <f>IF(A26&lt;&gt;"",'Nombre de voix le plus élevé'!C26,"")</f>
      </c>
      <c r="D26" s="95" t="str">
        <f>IF(A26=""," ",IF(C26&gt;=$F$15,0,IF($F$6-SUM($D$19:D25)&lt;=$F$15-C26,$F$6-SUM($D$19:D25),$F$15-C26)))</f>
        <v> </v>
      </c>
      <c r="E26" s="95" t="str">
        <f t="shared" si="17"/>
        <v> </v>
      </c>
      <c r="F26" s="70">
        <f t="shared" si="18"/>
      </c>
      <c r="G26" s="70">
        <f t="shared" si="0"/>
      </c>
      <c r="H26" s="70">
        <f t="shared" si="9"/>
      </c>
      <c r="I26" s="95">
        <f>IF(R26&lt;&gt;"","",IF(A26="","",IF(H26&gt;=$F$15,0,IF($F$6-SUM($I$19:I25)&lt;=$F$15-H26,$F$6-SUM($I$19:I25),$F$15-H26))))</f>
      </c>
      <c r="J26" s="95">
        <f t="shared" si="1"/>
      </c>
      <c r="K26" s="97">
        <f t="shared" si="2"/>
      </c>
      <c r="L26" s="97">
        <f t="shared" si="3"/>
      </c>
      <c r="M26" s="78">
        <f t="shared" si="10"/>
      </c>
      <c r="N26" s="96">
        <f t="shared" si="11"/>
        <v>0</v>
      </c>
      <c r="O26" s="96">
        <f t="shared" si="12"/>
        <v>0</v>
      </c>
      <c r="P26" s="96">
        <f t="shared" si="13"/>
      </c>
      <c r="Q26" s="96">
        <f t="shared" si="14"/>
      </c>
      <c r="R26" s="96">
        <f t="shared" si="15"/>
      </c>
      <c r="S26" s="96">
        <f t="shared" si="4"/>
      </c>
      <c r="T26" s="96">
        <f t="shared" si="5"/>
        <v>0</v>
      </c>
      <c r="U26" s="96">
        <f>IF($S26="S",IF(SUM($T$19:$T25)+1&lt;=$F$17,SUM($T$19:$T25)+1,0),0)</f>
        <v>0</v>
      </c>
      <c r="V26" s="96">
        <f t="shared" si="16"/>
      </c>
      <c r="W26" s="96">
        <f t="shared" si="6"/>
      </c>
      <c r="X26" s="96">
        <f t="shared" si="19"/>
      </c>
      <c r="Y26" s="96">
        <f t="shared" si="7"/>
      </c>
      <c r="Z26" s="96">
        <f t="shared" si="8"/>
      </c>
      <c r="AA26" s="71"/>
    </row>
    <row r="27" spans="1:27" ht="12.75">
      <c r="A27" s="70">
        <f>IF('Nombre de voix le plus élevé'!A27=0,"",'Nombre de voix le plus élevé'!A27)</f>
      </c>
      <c r="B27" s="70">
        <f>IF('Nombre de voix le plus élevé'!B27=0,"",'Nombre de voix le plus élevé'!B27)</f>
      </c>
      <c r="C27" s="70">
        <f>IF(A27&lt;&gt;"",'Nombre de voix le plus élevé'!C27,"")</f>
      </c>
      <c r="D27" s="95" t="str">
        <f>IF(A27=""," ",IF(C27&gt;=$F$15,0,IF($F$6-SUM($D$19:D26)&lt;=$F$15-C27,$F$6-SUM($D$19:D26),$F$15-C27)))</f>
        <v> </v>
      </c>
      <c r="E27" s="95" t="str">
        <f t="shared" si="17"/>
        <v> </v>
      </c>
      <c r="F27" s="70">
        <f t="shared" si="18"/>
      </c>
      <c r="G27" s="70">
        <f t="shared" si="0"/>
      </c>
      <c r="H27" s="70">
        <f t="shared" si="9"/>
      </c>
      <c r="I27" s="95">
        <f>IF(R27&lt;&gt;"","",IF(A27="","",IF(H27&gt;=$F$15,0,IF($F$6-SUM($I$19:I26)&lt;=$F$15-H27,$F$6-SUM($I$19:I26),$F$15-H27))))</f>
      </c>
      <c r="J27" s="95">
        <f t="shared" si="1"/>
      </c>
      <c r="K27" s="97">
        <f t="shared" si="2"/>
      </c>
      <c r="L27" s="97">
        <f t="shared" si="3"/>
      </c>
      <c r="M27" s="78">
        <f t="shared" si="10"/>
      </c>
      <c r="N27" s="96">
        <f t="shared" si="11"/>
        <v>0</v>
      </c>
      <c r="O27" s="96">
        <f t="shared" si="12"/>
        <v>0</v>
      </c>
      <c r="P27" s="96">
        <f t="shared" si="13"/>
      </c>
      <c r="Q27" s="96">
        <f t="shared" si="14"/>
      </c>
      <c r="R27" s="96">
        <f t="shared" si="15"/>
      </c>
      <c r="S27" s="96">
        <f t="shared" si="4"/>
      </c>
      <c r="T27" s="96">
        <f t="shared" si="5"/>
        <v>0</v>
      </c>
      <c r="U27" s="96">
        <f>IF($S27="S",IF(SUM($T$19:$T26)+1&lt;=$F$17,SUM($T$19:$T26)+1,0),0)</f>
        <v>0</v>
      </c>
      <c r="V27" s="96">
        <f t="shared" si="16"/>
      </c>
      <c r="W27" s="96">
        <f t="shared" si="6"/>
      </c>
      <c r="X27" s="96">
        <f t="shared" si="19"/>
      </c>
      <c r="Y27" s="96">
        <f t="shared" si="7"/>
      </c>
      <c r="Z27" s="96">
        <f t="shared" si="8"/>
      </c>
      <c r="AA27" s="71"/>
    </row>
    <row r="28" spans="1:27" ht="12.75">
      <c r="A28" s="70">
        <f>IF('Nombre de voix le plus élevé'!A28=0,"",'Nombre de voix le plus élevé'!A28)</f>
      </c>
      <c r="B28" s="70">
        <f>IF('Nombre de voix le plus élevé'!B28=0,"",'Nombre de voix le plus élevé'!B28)</f>
      </c>
      <c r="C28" s="70">
        <f>IF(A28&lt;&gt;"",'Nombre de voix le plus élevé'!C28,"")</f>
      </c>
      <c r="D28" s="95" t="str">
        <f>IF(A28=""," ",IF(C28&gt;=$F$15,0,IF($F$6-SUM($D$19:D27)&lt;=$F$15-C28,$F$6-SUM($D$19:D27),$F$15-C28)))</f>
        <v> </v>
      </c>
      <c r="E28" s="95" t="str">
        <f t="shared" si="17"/>
        <v> </v>
      </c>
      <c r="F28" s="70">
        <f t="shared" si="18"/>
      </c>
      <c r="G28" s="70">
        <f t="shared" si="0"/>
      </c>
      <c r="H28" s="70">
        <f t="shared" si="9"/>
      </c>
      <c r="I28" s="95">
        <f>IF(R28&lt;&gt;"","",IF(A28="","",IF(H28&gt;=$F$15,0,IF($F$6-SUM($I$19:I27)&lt;=$F$15-H28,$F$6-SUM($I$19:I27),$F$15-H28))))</f>
      </c>
      <c r="J28" s="95">
        <f t="shared" si="1"/>
      </c>
      <c r="K28" s="97">
        <f t="shared" si="2"/>
      </c>
      <c r="L28" s="97">
        <f t="shared" si="3"/>
      </c>
      <c r="M28" s="78">
        <f t="shared" si="10"/>
      </c>
      <c r="N28" s="96">
        <f t="shared" si="11"/>
        <v>0</v>
      </c>
      <c r="O28" s="96">
        <f t="shared" si="12"/>
        <v>0</v>
      </c>
      <c r="P28" s="96">
        <f t="shared" si="13"/>
      </c>
      <c r="Q28" s="96">
        <f t="shared" si="14"/>
      </c>
      <c r="R28" s="96">
        <f t="shared" si="15"/>
      </c>
      <c r="S28" s="96">
        <f t="shared" si="4"/>
      </c>
      <c r="T28" s="96">
        <f t="shared" si="5"/>
        <v>0</v>
      </c>
      <c r="U28" s="96">
        <f>IF($S28="S",IF(SUM($T$19:$T27)+1&lt;=$F$17,SUM($T$19:$T27)+1,0),0)</f>
        <v>0</v>
      </c>
      <c r="V28" s="96">
        <f t="shared" si="16"/>
      </c>
      <c r="W28" s="96">
        <f t="shared" si="6"/>
      </c>
      <c r="X28" s="96">
        <f t="shared" si="19"/>
      </c>
      <c r="Y28" s="96">
        <f t="shared" si="7"/>
      </c>
      <c r="Z28" s="96">
        <f t="shared" si="8"/>
      </c>
      <c r="AA28" s="71"/>
    </row>
    <row r="29" spans="1:27" ht="12.75">
      <c r="A29" s="70">
        <f>IF('Nombre de voix le plus élevé'!A29=0,"",'Nombre de voix le plus élevé'!A29)</f>
      </c>
      <c r="B29" s="70">
        <f>IF('Nombre de voix le plus élevé'!B29=0,"",'Nombre de voix le plus élevé'!B29)</f>
      </c>
      <c r="C29" s="70">
        <f>IF(A29&lt;&gt;"",'Nombre de voix le plus élevé'!C29,"")</f>
      </c>
      <c r="D29" s="95" t="str">
        <f>IF(A29=""," ",IF(C29&gt;=$F$15,0,IF($F$6-SUM($D$19:D28)&lt;=$F$15-C29,$F$6-SUM($D$19:D28),$F$15-C29)))</f>
        <v> </v>
      </c>
      <c r="E29" s="95" t="str">
        <f t="shared" si="17"/>
        <v> </v>
      </c>
      <c r="F29" s="70">
        <f t="shared" si="18"/>
      </c>
      <c r="G29" s="70">
        <f t="shared" si="0"/>
      </c>
      <c r="H29" s="70">
        <f t="shared" si="9"/>
      </c>
      <c r="I29" s="95">
        <f>IF(R29&lt;&gt;"","",IF(A29="","",IF(H29&gt;=$F$15,0,IF($F$6-SUM($I$19:I28)&lt;=$F$15-H29,$F$6-SUM($I$19:I28),$F$15-H29))))</f>
      </c>
      <c r="J29" s="95">
        <f t="shared" si="1"/>
      </c>
      <c r="K29" s="97">
        <f t="shared" si="2"/>
      </c>
      <c r="L29" s="97">
        <f t="shared" si="3"/>
      </c>
      <c r="M29" s="78">
        <f t="shared" si="10"/>
      </c>
      <c r="N29" s="96">
        <f t="shared" si="11"/>
        <v>0</v>
      </c>
      <c r="O29" s="96">
        <f t="shared" si="12"/>
        <v>0</v>
      </c>
      <c r="P29" s="96">
        <f t="shared" si="13"/>
      </c>
      <c r="Q29" s="96">
        <f t="shared" si="14"/>
      </c>
      <c r="R29" s="96">
        <f t="shared" si="15"/>
      </c>
      <c r="S29" s="96">
        <f t="shared" si="4"/>
      </c>
      <c r="T29" s="96">
        <f t="shared" si="5"/>
        <v>0</v>
      </c>
      <c r="U29" s="96">
        <f>IF($S29="S",IF(SUM($T$19:$T28)+1&lt;=$F$17,SUM($T$19:$T28)+1,0),0)</f>
        <v>0</v>
      </c>
      <c r="V29" s="96">
        <f t="shared" si="16"/>
      </c>
      <c r="W29" s="96">
        <f t="shared" si="6"/>
      </c>
      <c r="X29" s="96">
        <f t="shared" si="19"/>
      </c>
      <c r="Y29" s="96">
        <f t="shared" si="7"/>
      </c>
      <c r="Z29" s="96">
        <f t="shared" si="8"/>
      </c>
      <c r="AA29" s="71"/>
    </row>
    <row r="30" spans="1:27" ht="12.75">
      <c r="A30" s="70">
        <f>IF('Nombre de voix le plus élevé'!A30=0,"",'Nombre de voix le plus élevé'!A30)</f>
      </c>
      <c r="B30" s="70">
        <f>IF('Nombre de voix le plus élevé'!B30=0,"",'Nombre de voix le plus élevé'!B30)</f>
      </c>
      <c r="C30" s="70">
        <f>IF(A30&lt;&gt;"",'Nombre de voix le plus élevé'!C30,"")</f>
      </c>
      <c r="D30" s="95" t="str">
        <f>IF(A30=""," ",IF(C30&gt;=$F$15,0,IF($F$6-SUM($D$19:D29)&lt;=$F$15-C30,$F$6-SUM($D$19:D29),$F$15-C30)))</f>
        <v> </v>
      </c>
      <c r="E30" s="95" t="str">
        <f t="shared" si="17"/>
        <v> </v>
      </c>
      <c r="F30" s="70">
        <f t="shared" si="18"/>
      </c>
      <c r="G30" s="70">
        <f t="shared" si="0"/>
      </c>
      <c r="H30" s="70">
        <f t="shared" si="9"/>
      </c>
      <c r="I30" s="95">
        <f>IF(R30&lt;&gt;"","",IF(A30="","",IF(H30&gt;=$F$15,0,IF($F$6-SUM($I$19:I29)&lt;=$F$15-H30,$F$6-SUM($I$19:I29),$F$15-H30))))</f>
      </c>
      <c r="J30" s="95">
        <f t="shared" si="1"/>
      </c>
      <c r="K30" s="97">
        <f t="shared" si="2"/>
      </c>
      <c r="L30" s="97">
        <f t="shared" si="3"/>
      </c>
      <c r="M30" s="78">
        <f t="shared" si="10"/>
      </c>
      <c r="N30" s="96">
        <f t="shared" si="11"/>
        <v>0</v>
      </c>
      <c r="O30" s="96">
        <f t="shared" si="12"/>
        <v>0</v>
      </c>
      <c r="P30" s="96">
        <f t="shared" si="13"/>
      </c>
      <c r="Q30" s="96">
        <f t="shared" si="14"/>
      </c>
      <c r="R30" s="96">
        <f t="shared" si="15"/>
      </c>
      <c r="S30" s="96">
        <f t="shared" si="4"/>
      </c>
      <c r="T30" s="96">
        <f t="shared" si="5"/>
        <v>0</v>
      </c>
      <c r="U30" s="96">
        <f>IF(F30&lt;&gt;"E",IF($S30="S",IF(SUM($T$19:$T29)+1&lt;=$F$17,SUM($T$19:$T29)+1,0),0),0)</f>
        <v>0</v>
      </c>
      <c r="V30" s="96">
        <f t="shared" si="16"/>
      </c>
      <c r="W30" s="96">
        <f t="shared" si="6"/>
      </c>
      <c r="X30" s="96">
        <f t="shared" si="19"/>
      </c>
      <c r="Y30" s="96">
        <f t="shared" si="7"/>
      </c>
      <c r="Z30" s="96">
        <f t="shared" si="8"/>
      </c>
      <c r="AA30" s="71"/>
    </row>
    <row r="31" spans="1:26" ht="12.75">
      <c r="A31" s="70">
        <f>IF('Nombre de voix le plus élevé'!A31=0,"",'Nombre de voix le plus élevé'!A31)</f>
      </c>
      <c r="B31" s="70">
        <f>IF('Nombre de voix le plus élevé'!B31=0,"",'Nombre de voix le plus élevé'!B31)</f>
      </c>
      <c r="C31" s="70">
        <f>IF(A31&lt;&gt;"",'Nombre de voix le plus élevé'!C31,"")</f>
      </c>
      <c r="D31" s="95" t="str">
        <f>IF(A31=""," ",IF(C31&gt;=$F$15,0,IF($F$6-SUM($D$19:D30)&lt;=$F$15-C31,$F$6-SUM($D$19:D30),$F$15-C31)))</f>
        <v> </v>
      </c>
      <c r="E31" s="95" t="str">
        <f t="shared" si="17"/>
        <v> </v>
      </c>
      <c r="F31" s="70">
        <f t="shared" si="18"/>
      </c>
      <c r="G31" s="70">
        <f t="shared" si="0"/>
      </c>
      <c r="H31" s="70">
        <f t="shared" si="9"/>
      </c>
      <c r="I31" s="95">
        <f>IF(R31&lt;&gt;"","",IF(A31="","",IF(H31&gt;=$F$15,0,IF($F$6-SUM($I$19:I30)&lt;=$F$15-H31,$F$6-SUM($I$19:I30),$F$15-H31))))</f>
      </c>
      <c r="J31" s="95">
        <f t="shared" si="1"/>
      </c>
      <c r="K31" s="70">
        <f t="shared" si="2"/>
      </c>
      <c r="L31" s="70">
        <f t="shared" si="3"/>
      </c>
      <c r="M31" s="96">
        <f t="shared" si="10"/>
      </c>
      <c r="N31" s="96">
        <f t="shared" si="11"/>
        <v>0</v>
      </c>
      <c r="O31" s="96">
        <f t="shared" si="12"/>
        <v>0</v>
      </c>
      <c r="P31" s="96">
        <f t="shared" si="13"/>
      </c>
      <c r="Q31" s="96">
        <f t="shared" si="14"/>
      </c>
      <c r="R31" s="96">
        <f t="shared" si="15"/>
      </c>
      <c r="S31" s="96">
        <f t="shared" si="4"/>
      </c>
      <c r="T31" s="96">
        <f t="shared" si="5"/>
        <v>0</v>
      </c>
      <c r="U31" s="96">
        <f>IF(F31&lt;&gt;"E",IF($S31="S",IF(SUM($T$19:$T30)+1&lt;=$F$17,SUM($T$19:$T30)+1,0),0),0)</f>
        <v>0</v>
      </c>
      <c r="V31" s="96">
        <f t="shared" si="16"/>
      </c>
      <c r="W31" s="96">
        <f t="shared" si="6"/>
      </c>
      <c r="X31" s="96">
        <f t="shared" si="19"/>
      </c>
      <c r="Y31" s="96">
        <f t="shared" si="7"/>
      </c>
      <c r="Z31" s="96">
        <f t="shared" si="8"/>
      </c>
    </row>
    <row r="32" spans="1:26" ht="12.75">
      <c r="A32" s="70">
        <f>IF('Nombre de voix le plus élevé'!A32=0,"",'Nombre de voix le plus élevé'!A32)</f>
      </c>
      <c r="B32" s="70">
        <f>IF('Nombre de voix le plus élevé'!B32=0,"",'Nombre de voix le plus élevé'!B32)</f>
      </c>
      <c r="C32" s="70">
        <f>IF(A32&lt;&gt;"",'Nombre de voix le plus élevé'!C32,"")</f>
      </c>
      <c r="D32" s="95" t="str">
        <f>IF(A32=""," ",IF(C32&gt;=$F$15,0,IF($F$6-SUM($D$19:D31)&lt;=$F$15-C32,$F$6-SUM($D$19:D31),$F$15-C32)))</f>
        <v> </v>
      </c>
      <c r="E32" s="95" t="str">
        <f t="shared" si="17"/>
        <v> </v>
      </c>
      <c r="F32" s="70">
        <f t="shared" si="18"/>
      </c>
      <c r="G32" s="70">
        <f t="shared" si="0"/>
      </c>
      <c r="H32" s="70">
        <f t="shared" si="9"/>
      </c>
      <c r="I32" s="95">
        <f>IF(R32&lt;&gt;"","",IF(A32="","",IF(H32&gt;=$F$15,0,IF($F$6-SUM($I$19:I31)&lt;=$F$15-H32,$F$6-SUM($I$19:I31),$F$15-H32))))</f>
      </c>
      <c r="J32" s="95">
        <f t="shared" si="1"/>
      </c>
      <c r="K32" s="70">
        <f t="shared" si="2"/>
      </c>
      <c r="L32" s="70">
        <f t="shared" si="3"/>
      </c>
      <c r="M32" s="96">
        <f t="shared" si="10"/>
      </c>
      <c r="N32" s="96">
        <f t="shared" si="11"/>
        <v>0</v>
      </c>
      <c r="O32" s="96">
        <f t="shared" si="12"/>
        <v>0</v>
      </c>
      <c r="P32" s="96">
        <f t="shared" si="13"/>
      </c>
      <c r="Q32" s="96">
        <f t="shared" si="14"/>
      </c>
      <c r="R32" s="96">
        <f t="shared" si="15"/>
      </c>
      <c r="S32" s="96">
        <f t="shared" si="4"/>
      </c>
      <c r="T32" s="96">
        <f t="shared" si="5"/>
        <v>0</v>
      </c>
      <c r="U32" s="96">
        <f>IF(F32&lt;&gt;"E",IF($S32="S",IF(SUM($T$19:$T31)+1&lt;=$F$17,SUM($T$19:$T31)+1,0),0),0)</f>
        <v>0</v>
      </c>
      <c r="V32" s="96">
        <f t="shared" si="16"/>
      </c>
      <c r="W32" s="96">
        <f t="shared" si="6"/>
      </c>
      <c r="X32" s="96">
        <f t="shared" si="19"/>
      </c>
      <c r="Y32" s="96">
        <f t="shared" si="7"/>
      </c>
      <c r="Z32" s="96">
        <f t="shared" si="8"/>
      </c>
    </row>
    <row r="33" spans="1:26" ht="12.75">
      <c r="A33" s="70">
        <f>IF('Nombre de voix le plus élevé'!A33=0,"",'Nombre de voix le plus élevé'!A33)</f>
      </c>
      <c r="B33" s="70">
        <f>IF('Nombre de voix le plus élevé'!B33=0,"",'Nombre de voix le plus élevé'!B33)</f>
      </c>
      <c r="C33" s="70">
        <f>IF(A33&lt;&gt;"",'Nombre de voix le plus élevé'!C33,"")</f>
      </c>
      <c r="D33" s="95" t="str">
        <f>IF(A33=""," ",IF(C33&gt;=$F$15,0,IF($F$6-SUM($D$19:D32)&lt;=$F$15-C33,$F$6-SUM($D$19:D32),$F$15-C33)))</f>
        <v> </v>
      </c>
      <c r="E33" s="95" t="str">
        <f t="shared" si="17"/>
        <v> </v>
      </c>
      <c r="F33" s="70">
        <f t="shared" si="18"/>
      </c>
      <c r="G33" s="70">
        <f t="shared" si="0"/>
      </c>
      <c r="H33" s="70">
        <f t="shared" si="9"/>
      </c>
      <c r="I33" s="95">
        <f>IF(R33&lt;&gt;"","",IF(A33="","",IF(H33&gt;=$F$15,0,IF($F$6-SUM($I$19:I32)&lt;=$F$15-H33,$F$6-SUM($I$19:I32),$F$15-H33))))</f>
      </c>
      <c r="J33" s="95">
        <f t="shared" si="1"/>
      </c>
      <c r="K33" s="70">
        <f t="shared" si="2"/>
      </c>
      <c r="L33" s="70">
        <f t="shared" si="3"/>
      </c>
      <c r="M33" s="96">
        <f t="shared" si="10"/>
      </c>
      <c r="N33" s="96">
        <f t="shared" si="11"/>
        <v>0</v>
      </c>
      <c r="O33" s="96">
        <f t="shared" si="12"/>
        <v>0</v>
      </c>
      <c r="P33" s="96">
        <f t="shared" si="13"/>
      </c>
      <c r="Q33" s="96">
        <f t="shared" si="14"/>
      </c>
      <c r="R33" s="96">
        <f t="shared" si="15"/>
      </c>
      <c r="S33" s="96">
        <f t="shared" si="4"/>
      </c>
      <c r="T33" s="96">
        <f t="shared" si="5"/>
        <v>0</v>
      </c>
      <c r="U33" s="96">
        <f>IF(F33&lt;&gt;"E",IF($S33="S",IF(SUM($T$19:$T32)+1&lt;=$F$17,SUM($T$19:$T32)+1,0),0),0)</f>
        <v>0</v>
      </c>
      <c r="V33" s="96">
        <f t="shared" si="16"/>
      </c>
      <c r="W33" s="96">
        <f t="shared" si="6"/>
      </c>
      <c r="X33" s="96">
        <f t="shared" si="19"/>
      </c>
      <c r="Y33" s="96">
        <f t="shared" si="7"/>
      </c>
      <c r="Z33" s="96">
        <f t="shared" si="8"/>
      </c>
    </row>
    <row r="34" spans="1:26" ht="12.75">
      <c r="A34" s="70">
        <f>IF('Nombre de voix le plus élevé'!A34=0,"",'Nombre de voix le plus élevé'!A34)</f>
      </c>
      <c r="B34" s="70">
        <f>IF('Nombre de voix le plus élevé'!B34=0,"",'Nombre de voix le plus élevé'!B34)</f>
      </c>
      <c r="C34" s="70">
        <f>IF(A34&lt;&gt;"",'Nombre de voix le plus élevé'!C34,"")</f>
      </c>
      <c r="D34" s="95" t="str">
        <f>IF(A34=""," ",IF(C34&gt;=$F$15,0,IF($F$6-SUM($D$19:D33)&lt;=$F$15-C34,$F$6-SUM($D$19:D33),$F$15-C34)))</f>
        <v> </v>
      </c>
      <c r="E34" s="95" t="str">
        <f t="shared" si="17"/>
        <v> </v>
      </c>
      <c r="F34" s="70">
        <f t="shared" si="18"/>
      </c>
      <c r="G34" s="70">
        <f t="shared" si="0"/>
      </c>
      <c r="H34" s="70">
        <f t="shared" si="9"/>
      </c>
      <c r="I34" s="95">
        <f>IF(R34&lt;&gt;"","",IF(A34="","",IF(H34&gt;=$F$15,0,IF($F$6-SUM($I$19:I33)&lt;=$F$15-H34,$F$6-SUM($I$19:I33),$F$15-H34))))</f>
      </c>
      <c r="J34" s="95">
        <f t="shared" si="1"/>
      </c>
      <c r="K34" s="70">
        <f t="shared" si="2"/>
      </c>
      <c r="L34" s="70">
        <f t="shared" si="3"/>
      </c>
      <c r="M34" s="96">
        <f t="shared" si="10"/>
      </c>
      <c r="N34" s="96">
        <f t="shared" si="11"/>
        <v>0</v>
      </c>
      <c r="O34" s="96">
        <f t="shared" si="12"/>
        <v>0</v>
      </c>
      <c r="P34" s="96">
        <f t="shared" si="13"/>
      </c>
      <c r="Q34" s="96">
        <f t="shared" si="14"/>
      </c>
      <c r="R34" s="96">
        <f t="shared" si="15"/>
      </c>
      <c r="S34" s="96">
        <f t="shared" si="4"/>
      </c>
      <c r="T34" s="96">
        <f t="shared" si="5"/>
        <v>0</v>
      </c>
      <c r="U34" s="96">
        <f>IF(F34&lt;&gt;"E",IF($S34="S",IF(SUM($T$19:$T33)+1&lt;=$F$17,SUM($T$19:$T33)+1,0),0),0)</f>
        <v>0</v>
      </c>
      <c r="V34" s="96">
        <f t="shared" si="16"/>
      </c>
      <c r="W34" s="96">
        <f t="shared" si="6"/>
      </c>
      <c r="X34" s="96">
        <f t="shared" si="19"/>
      </c>
      <c r="Y34" s="96">
        <f t="shared" si="7"/>
      </c>
      <c r="Z34" s="96">
        <f t="shared" si="8"/>
      </c>
    </row>
    <row r="35" spans="1:26" ht="12.75">
      <c r="A35" s="70">
        <f>IF('Nombre de voix le plus élevé'!A35=0,"",'Nombre de voix le plus élevé'!A35)</f>
      </c>
      <c r="B35" s="70">
        <f>IF('Nombre de voix le plus élevé'!B35=0,"",'Nombre de voix le plus élevé'!B35)</f>
      </c>
      <c r="C35" s="70">
        <f>IF(A35&lt;&gt;"",'Nombre de voix le plus élevé'!C35,"")</f>
      </c>
      <c r="D35" s="95" t="str">
        <f>IF(A35=""," ",IF(C35&gt;=$F$15,0,IF($F$6-SUM($D$19:D34)&lt;=$F$15-C35,$F$6-SUM($D$19:D34),$F$15-C35)))</f>
        <v> </v>
      </c>
      <c r="E35" s="95" t="str">
        <f t="shared" si="17"/>
        <v> </v>
      </c>
      <c r="F35" s="70">
        <f t="shared" si="18"/>
      </c>
      <c r="G35" s="70">
        <f t="shared" si="0"/>
      </c>
      <c r="H35" s="70">
        <f t="shared" si="9"/>
      </c>
      <c r="I35" s="95">
        <f>IF(R35&lt;&gt;"","",IF(A35="","",IF(H35&gt;=$F$15,0,IF($F$6-SUM($I$19:I34)&lt;=$F$15-H35,$F$6-SUM($I$19:I34),$F$15-H35))))</f>
      </c>
      <c r="J35" s="95">
        <f t="shared" si="1"/>
      </c>
      <c r="K35" s="70">
        <f t="shared" si="2"/>
      </c>
      <c r="L35" s="70">
        <f t="shared" si="3"/>
      </c>
      <c r="M35" s="96">
        <f t="shared" si="10"/>
      </c>
      <c r="N35" s="96">
        <f t="shared" si="11"/>
        <v>0</v>
      </c>
      <c r="O35" s="96">
        <f t="shared" si="12"/>
        <v>0</v>
      </c>
      <c r="P35" s="96">
        <f t="shared" si="13"/>
      </c>
      <c r="Q35" s="96">
        <f t="shared" si="14"/>
      </c>
      <c r="R35" s="96">
        <f t="shared" si="15"/>
      </c>
      <c r="S35" s="96">
        <f t="shared" si="4"/>
      </c>
      <c r="T35" s="96">
        <f t="shared" si="5"/>
        <v>0</v>
      </c>
      <c r="U35" s="96">
        <f>IF(F35&lt;&gt;"E",IF($S35="S",IF(SUM($T$19:$T34)+1&lt;=$F$17,SUM($T$19:$T34)+1,0),0),0)</f>
        <v>0</v>
      </c>
      <c r="V35" s="96">
        <f t="shared" si="16"/>
      </c>
      <c r="W35" s="96">
        <f t="shared" si="6"/>
      </c>
      <c r="X35" s="96">
        <f t="shared" si="19"/>
      </c>
      <c r="Y35" s="96">
        <f t="shared" si="7"/>
      </c>
      <c r="Z35" s="96">
        <f t="shared" si="8"/>
      </c>
    </row>
    <row r="36" spans="1:26" ht="12.75">
      <c r="A36" s="70">
        <f>IF('Nombre de voix le plus élevé'!A36=0,"",'Nombre de voix le plus élevé'!A36)</f>
      </c>
      <c r="B36" s="70">
        <f>IF('Nombre de voix le plus élevé'!B36=0,"",'Nombre de voix le plus élevé'!B36)</f>
      </c>
      <c r="C36" s="70">
        <f>IF(A36&lt;&gt;"",'Nombre de voix le plus élevé'!C36,"")</f>
      </c>
      <c r="D36" s="95" t="str">
        <f>IF(A36=""," ",IF(C36&gt;=$F$15,0,IF($F$6-SUM($D$19:D35)&lt;=$F$15-C36,$F$6-SUM($D$19:D35),$F$15-C36)))</f>
        <v> </v>
      </c>
      <c r="E36" s="95" t="str">
        <f t="shared" si="17"/>
        <v> </v>
      </c>
      <c r="F36" s="70">
        <f t="shared" si="18"/>
      </c>
      <c r="G36" s="70">
        <f t="shared" si="0"/>
      </c>
      <c r="H36" s="70">
        <f t="shared" si="9"/>
      </c>
      <c r="I36" s="95">
        <f>IF(R36&lt;&gt;"","",IF(A36="","",IF(H36&gt;=$F$15,0,IF($F$6-SUM($I$19:I35)&lt;=$F$15-H36,$F$6-SUM($I$19:I35),$F$15-H36))))</f>
      </c>
      <c r="J36" s="95">
        <f t="shared" si="1"/>
      </c>
      <c r="K36" s="70">
        <f t="shared" si="2"/>
      </c>
      <c r="L36" s="70">
        <f t="shared" si="3"/>
      </c>
      <c r="M36" s="96">
        <f t="shared" si="10"/>
      </c>
      <c r="N36" s="96">
        <f t="shared" si="11"/>
        <v>0</v>
      </c>
      <c r="O36" s="96">
        <f t="shared" si="12"/>
        <v>0</v>
      </c>
      <c r="P36" s="96">
        <f t="shared" si="13"/>
      </c>
      <c r="Q36" s="96">
        <f t="shared" si="14"/>
      </c>
      <c r="R36" s="96">
        <f t="shared" si="15"/>
      </c>
      <c r="S36" s="96">
        <f t="shared" si="4"/>
      </c>
      <c r="T36" s="96">
        <f t="shared" si="5"/>
        <v>0</v>
      </c>
      <c r="U36" s="96">
        <f>IF(F36&lt;&gt;"E",IF($S36="S",IF(SUM($T$19:$T35)+1&lt;=$F$17,SUM($T$19:$T35)+1,0),0),0)</f>
        <v>0</v>
      </c>
      <c r="V36" s="96">
        <f t="shared" si="16"/>
      </c>
      <c r="W36" s="96">
        <f t="shared" si="6"/>
      </c>
      <c r="X36" s="96">
        <f t="shared" si="19"/>
      </c>
      <c r="Y36" s="96">
        <f t="shared" si="7"/>
      </c>
      <c r="Z36" s="96">
        <f t="shared" si="8"/>
      </c>
    </row>
    <row r="37" spans="1:26" ht="12.75">
      <c r="A37" s="70">
        <f>IF('Nombre de voix le plus élevé'!A37=0,"",'Nombre de voix le plus élevé'!A37)</f>
      </c>
      <c r="B37" s="70">
        <f>IF('Nombre de voix le plus élevé'!B37=0,"",'Nombre de voix le plus élevé'!B37)</f>
      </c>
      <c r="C37" s="70">
        <f>IF(A37&lt;&gt;"",'Nombre de voix le plus élevé'!C37,"")</f>
      </c>
      <c r="D37" s="95" t="str">
        <f>IF(A37=""," ",IF(C37&gt;=$F$15,0,IF($F$6-SUM($D$19:D36)&lt;=$F$15-C37,$F$6-SUM($D$19:D36),$F$15-C37)))</f>
        <v> </v>
      </c>
      <c r="E37" s="95" t="str">
        <f t="shared" si="17"/>
        <v> </v>
      </c>
      <c r="F37" s="70">
        <f t="shared" si="18"/>
      </c>
      <c r="G37" s="70">
        <f t="shared" si="0"/>
      </c>
      <c r="H37" s="70">
        <f t="shared" si="9"/>
      </c>
      <c r="I37" s="95">
        <f>IF(R37&lt;&gt;"","",IF(A37="","",IF(H37&gt;=$F$15,0,IF($F$6-SUM($I$19:I36)&lt;=$F$15-H37,$F$6-SUM($I$19:I36),$F$15-H37))))</f>
      </c>
      <c r="J37" s="95">
        <f t="shared" si="1"/>
      </c>
      <c r="K37" s="70">
        <f t="shared" si="2"/>
      </c>
      <c r="L37" s="70">
        <f t="shared" si="3"/>
      </c>
      <c r="M37" s="96">
        <f t="shared" si="10"/>
      </c>
      <c r="N37" s="96">
        <f t="shared" si="11"/>
        <v>0</v>
      </c>
      <c r="O37" s="96">
        <f t="shared" si="12"/>
        <v>0</v>
      </c>
      <c r="P37" s="96">
        <f t="shared" si="13"/>
      </c>
      <c r="Q37" s="96">
        <f t="shared" si="14"/>
      </c>
      <c r="R37" s="96">
        <f t="shared" si="15"/>
      </c>
      <c r="S37" s="96">
        <f t="shared" si="4"/>
      </c>
      <c r="T37" s="96">
        <f t="shared" si="5"/>
        <v>0</v>
      </c>
      <c r="U37" s="96">
        <f>IF(F37&lt;&gt;"E",IF($S37="S",IF(SUM($T$19:$T36)+1&lt;=$F$17,SUM($T$19:$T36)+1,0),0),0)</f>
        <v>0</v>
      </c>
      <c r="V37" s="96">
        <f t="shared" si="16"/>
      </c>
      <c r="W37" s="96">
        <f t="shared" si="6"/>
      </c>
      <c r="X37" s="96">
        <f t="shared" si="19"/>
      </c>
      <c r="Y37" s="96">
        <f t="shared" si="7"/>
      </c>
      <c r="Z37" s="96">
        <f t="shared" si="8"/>
      </c>
    </row>
    <row r="38" spans="1:26" ht="12.75">
      <c r="A38" s="70">
        <f>IF('Nombre de voix le plus élevé'!A38=0,"",'Nombre de voix le plus élevé'!A38)</f>
      </c>
      <c r="B38" s="70">
        <f>IF('Nombre de voix le plus élevé'!B38=0,"",'Nombre de voix le plus élevé'!B38)</f>
      </c>
      <c r="C38" s="70">
        <f>IF(A38&lt;&gt;"",'Nombre de voix le plus élevé'!C38,"")</f>
      </c>
      <c r="D38" s="95" t="str">
        <f>IF(A38=""," ",IF(C38&gt;=$F$15,0,IF($F$6-SUM($D$19:D37)&lt;=$F$15-C38,$F$6-SUM($D$19:D37),$F$15-C38)))</f>
        <v> </v>
      </c>
      <c r="E38" s="95" t="str">
        <f t="shared" si="17"/>
        <v> </v>
      </c>
      <c r="F38" s="70">
        <f t="shared" si="18"/>
      </c>
      <c r="G38" s="70">
        <f t="shared" si="0"/>
      </c>
      <c r="H38" s="70">
        <f t="shared" si="9"/>
      </c>
      <c r="I38" s="95">
        <f>IF(R38&lt;&gt;"","",IF(A38="","",IF(H38&gt;=$F$15,0,IF($F$6-SUM($I$19:I37)&lt;=$F$15-H38,$F$6-SUM($I$19:I37),$F$15-H38))))</f>
      </c>
      <c r="J38" s="95">
        <f t="shared" si="1"/>
      </c>
      <c r="K38" s="70">
        <f t="shared" si="2"/>
      </c>
      <c r="L38" s="70">
        <f t="shared" si="3"/>
      </c>
      <c r="M38" s="96">
        <f t="shared" si="10"/>
      </c>
      <c r="N38" s="96">
        <f t="shared" si="11"/>
        <v>0</v>
      </c>
      <c r="O38" s="96">
        <f t="shared" si="12"/>
        <v>0</v>
      </c>
      <c r="P38" s="96">
        <f t="shared" si="13"/>
      </c>
      <c r="Q38" s="96">
        <f t="shared" si="14"/>
      </c>
      <c r="R38" s="96">
        <f t="shared" si="15"/>
      </c>
      <c r="S38" s="96">
        <f t="shared" si="4"/>
      </c>
      <c r="T38" s="96">
        <f t="shared" si="5"/>
        <v>0</v>
      </c>
      <c r="U38" s="96">
        <f>IF(F38&lt;&gt;"E",IF($S38="S",IF(SUM($T$19:$T37)+1&lt;=$F$17,SUM($T$19:$T37)+1,0),0),0)</f>
        <v>0</v>
      </c>
      <c r="V38" s="96">
        <f t="shared" si="16"/>
      </c>
      <c r="W38" s="96">
        <f t="shared" si="6"/>
      </c>
      <c r="X38" s="96">
        <f t="shared" si="19"/>
      </c>
      <c r="Y38" s="96">
        <f t="shared" si="7"/>
      </c>
      <c r="Z38" s="96">
        <f t="shared" si="8"/>
      </c>
    </row>
    <row r="39" spans="1:26" ht="12.75">
      <c r="A39" s="70">
        <f>IF('Nombre de voix le plus élevé'!A39=0,"",'Nombre de voix le plus élevé'!A39)</f>
      </c>
      <c r="B39" s="70">
        <f>IF('Nombre de voix le plus élevé'!B39=0,"",'Nombre de voix le plus élevé'!B39)</f>
      </c>
      <c r="C39" s="70">
        <f>IF(A39&lt;&gt;"",'Nombre de voix le plus élevé'!C39,"")</f>
      </c>
      <c r="D39" s="95" t="str">
        <f>IF(A39=""," ",IF(C39&gt;=$F$15,0,IF($F$6-SUM($D$19:D38)&lt;=$F$15-C39,$F$6-SUM($D$19:D38),$F$15-C39)))</f>
        <v> </v>
      </c>
      <c r="E39" s="95" t="str">
        <f t="shared" si="17"/>
        <v> </v>
      </c>
      <c r="F39" s="70">
        <f t="shared" si="18"/>
      </c>
      <c r="G39" s="70">
        <f t="shared" si="0"/>
      </c>
      <c r="H39" s="70">
        <f t="shared" si="9"/>
      </c>
      <c r="I39" s="95">
        <f>IF(R39&lt;&gt;"","",IF(A39="","",IF(H39&gt;=$F$15,0,IF($F$6-SUM($I$19:I38)&lt;=$F$15-H39,$F$6-SUM($I$19:I38),$F$15-H39))))</f>
      </c>
      <c r="J39" s="95">
        <f t="shared" si="1"/>
      </c>
      <c r="K39" s="70">
        <f t="shared" si="2"/>
      </c>
      <c r="L39" s="70">
        <f t="shared" si="3"/>
      </c>
      <c r="M39" s="96">
        <f t="shared" si="10"/>
      </c>
      <c r="N39" s="96">
        <f t="shared" si="11"/>
        <v>0</v>
      </c>
      <c r="O39" s="96">
        <f t="shared" si="12"/>
        <v>0</v>
      </c>
      <c r="P39" s="96">
        <f t="shared" si="13"/>
      </c>
      <c r="Q39" s="96">
        <f t="shared" si="14"/>
      </c>
      <c r="R39" s="96">
        <f t="shared" si="15"/>
      </c>
      <c r="S39" s="96">
        <f t="shared" si="4"/>
      </c>
      <c r="T39" s="96">
        <f t="shared" si="5"/>
        <v>0</v>
      </c>
      <c r="U39" s="96">
        <f>IF(F39&lt;&gt;"E",IF($S39="S",IF(SUM($T$19:$T38)+1&lt;=$F$17,SUM($T$19:$T38)+1,0),0),0)</f>
        <v>0</v>
      </c>
      <c r="V39" s="96">
        <f t="shared" si="16"/>
      </c>
      <c r="W39" s="96">
        <f t="shared" si="6"/>
      </c>
      <c r="X39" s="96">
        <f t="shared" si="19"/>
      </c>
      <c r="Y39" s="96">
        <f t="shared" si="7"/>
      </c>
      <c r="Z39" s="96">
        <f t="shared" si="8"/>
      </c>
    </row>
    <row r="40" spans="1:26" ht="12.75">
      <c r="A40" s="70">
        <f>IF('Nombre de voix le plus élevé'!A40=0,"",'Nombre de voix le plus élevé'!A40)</f>
      </c>
      <c r="B40" s="70">
        <f>IF('Nombre de voix le plus élevé'!B40=0,"",'Nombre de voix le plus élevé'!B40)</f>
      </c>
      <c r="C40" s="70">
        <f>IF(A40&lt;&gt;"",'Nombre de voix le plus élevé'!C40,"")</f>
      </c>
      <c r="D40" s="95" t="str">
        <f>IF(A40=""," ",IF(C40&gt;=$F$15,0,IF($F$6-SUM($D$19:D39)&lt;=$F$15-C40,$F$6-SUM($D$19:D39),$F$15-C40)))</f>
        <v> </v>
      </c>
      <c r="E40" s="95" t="str">
        <f t="shared" si="17"/>
        <v> </v>
      </c>
      <c r="F40" s="70">
        <f t="shared" si="18"/>
      </c>
      <c r="G40" s="70">
        <f t="shared" si="0"/>
      </c>
      <c r="H40" s="70">
        <f t="shared" si="9"/>
      </c>
      <c r="I40" s="95">
        <f>IF(R40&lt;&gt;"","",IF(A40="","",IF(H40&gt;=$F$15,0,IF($F$6-SUM($I$19:I39)&lt;=$F$15-H40,$F$6-SUM($I$19:I39),$F$15-H40))))</f>
      </c>
      <c r="J40" s="95">
        <f t="shared" si="1"/>
      </c>
      <c r="K40" s="70">
        <f t="shared" si="2"/>
      </c>
      <c r="L40" s="70">
        <f t="shared" si="3"/>
      </c>
      <c r="M40" s="96">
        <f t="shared" si="10"/>
      </c>
      <c r="N40" s="96">
        <f t="shared" si="11"/>
        <v>0</v>
      </c>
      <c r="O40" s="96">
        <f t="shared" si="12"/>
        <v>0</v>
      </c>
      <c r="P40" s="96">
        <f t="shared" si="13"/>
      </c>
      <c r="Q40" s="96">
        <f t="shared" si="14"/>
      </c>
      <c r="R40" s="96">
        <f t="shared" si="15"/>
      </c>
      <c r="S40" s="96">
        <f t="shared" si="4"/>
      </c>
      <c r="T40" s="96">
        <f t="shared" si="5"/>
        <v>0</v>
      </c>
      <c r="U40" s="96">
        <f>IF(F40&lt;&gt;"E",IF($S40="S",IF(SUM($T$19:$T39)+1&lt;=$F$17,SUM($T$19:$T39)+1,0),0),0)</f>
        <v>0</v>
      </c>
      <c r="V40" s="96">
        <f t="shared" si="16"/>
      </c>
      <c r="W40" s="96">
        <f t="shared" si="6"/>
      </c>
      <c r="X40" s="96">
        <f t="shared" si="19"/>
      </c>
      <c r="Y40" s="96">
        <f t="shared" si="7"/>
      </c>
      <c r="Z40" s="96">
        <f t="shared" si="8"/>
      </c>
    </row>
    <row r="41" spans="1:26" ht="12.75">
      <c r="A41" s="70">
        <f>IF('Nombre de voix le plus élevé'!A41=0,"",'Nombre de voix le plus élevé'!A41)</f>
      </c>
      <c r="B41" s="70">
        <f>IF('Nombre de voix le plus élevé'!B41=0,"",'Nombre de voix le plus élevé'!B41)</f>
      </c>
      <c r="C41" s="70">
        <f>IF(A41&lt;&gt;"",'Nombre de voix le plus élevé'!C41,"")</f>
      </c>
      <c r="D41" s="95" t="str">
        <f>IF(A41=""," ",IF(C41&gt;=$F$15,0,IF($F$6-SUM($D$19:D40)&lt;=$F$15-C41,$F$6-SUM($D$19:D40),$F$15-C41)))</f>
        <v> </v>
      </c>
      <c r="E41" s="95" t="str">
        <f t="shared" si="17"/>
        <v> </v>
      </c>
      <c r="F41" s="70">
        <f t="shared" si="18"/>
      </c>
      <c r="G41" s="70">
        <f t="shared" si="0"/>
      </c>
      <c r="H41" s="70">
        <f t="shared" si="9"/>
      </c>
      <c r="I41" s="95">
        <f>IF(R41&lt;&gt;"","",IF(A41="","",IF(H41&gt;=$F$15,0,IF($F$6-SUM($I$19:I40)&lt;=$F$15-H41,$F$6-SUM($I$19:I40),$F$15-H41))))</f>
      </c>
      <c r="J41" s="95">
        <f t="shared" si="1"/>
      </c>
      <c r="K41" s="70">
        <f t="shared" si="2"/>
      </c>
      <c r="L41" s="70">
        <f t="shared" si="3"/>
      </c>
      <c r="M41" s="96">
        <f t="shared" si="10"/>
      </c>
      <c r="N41" s="96">
        <f t="shared" si="11"/>
        <v>0</v>
      </c>
      <c r="O41" s="96">
        <f t="shared" si="12"/>
        <v>0</v>
      </c>
      <c r="P41" s="96">
        <f t="shared" si="13"/>
      </c>
      <c r="Q41" s="96">
        <f t="shared" si="14"/>
      </c>
      <c r="R41" s="96">
        <f t="shared" si="15"/>
      </c>
      <c r="S41" s="96">
        <f t="shared" si="4"/>
      </c>
      <c r="T41" s="96">
        <f t="shared" si="5"/>
        <v>0</v>
      </c>
      <c r="U41" s="96">
        <f>IF(F41&lt;&gt;"E",IF($S41="S",IF(SUM($T$19:$T40)+1&lt;=$F$17,SUM($T$19:$T40)+1,0),0),0)</f>
        <v>0</v>
      </c>
      <c r="V41" s="96">
        <f t="shared" si="16"/>
      </c>
      <c r="W41" s="96">
        <f t="shared" si="6"/>
      </c>
      <c r="X41" s="96">
        <f t="shared" si="19"/>
      </c>
      <c r="Y41" s="96">
        <f t="shared" si="7"/>
      </c>
      <c r="Z41" s="96">
        <f t="shared" si="8"/>
      </c>
    </row>
    <row r="42" spans="1:26" ht="12.75">
      <c r="A42" s="70">
        <f>IF('Nombre de voix le plus élevé'!A42=0,"",'Nombre de voix le plus élevé'!A42)</f>
      </c>
      <c r="B42" s="70">
        <f>IF('Nombre de voix le plus élevé'!B42=0,"",'Nombre de voix le plus élevé'!B42)</f>
      </c>
      <c r="C42" s="70">
        <f>IF(A42&lt;&gt;"",'Nombre de voix le plus élevé'!C42,"")</f>
      </c>
      <c r="D42" s="95" t="str">
        <f>IF(A42=""," ",IF(C42&gt;=$F$15,0,IF($F$6-SUM($D$19:D41)&lt;=$F$15-C42,$F$6-SUM($D$19:D41),$F$15-C42)))</f>
        <v> </v>
      </c>
      <c r="E42" s="95" t="str">
        <f t="shared" si="17"/>
        <v> </v>
      </c>
      <c r="F42" s="70">
        <f t="shared" si="18"/>
      </c>
      <c r="G42" s="70">
        <f t="shared" si="0"/>
      </c>
      <c r="H42" s="70">
        <f t="shared" si="9"/>
      </c>
      <c r="I42" s="95">
        <f>IF(R42&lt;&gt;"","",IF(A42="","",IF(H42&gt;=$F$15,0,IF($F$6-SUM($I$19:I41)&lt;=$F$15-H42,$F$6-SUM($I$19:I41),$F$15-H42))))</f>
      </c>
      <c r="J42" s="95">
        <f t="shared" si="1"/>
      </c>
      <c r="K42" s="70">
        <f t="shared" si="2"/>
      </c>
      <c r="L42" s="70">
        <f t="shared" si="3"/>
      </c>
      <c r="M42" s="96">
        <f t="shared" si="10"/>
      </c>
      <c r="N42" s="96">
        <f t="shared" si="11"/>
        <v>0</v>
      </c>
      <c r="O42" s="96">
        <f t="shared" si="12"/>
        <v>0</v>
      </c>
      <c r="P42" s="96">
        <f t="shared" si="13"/>
      </c>
      <c r="Q42" s="96">
        <f t="shared" si="14"/>
      </c>
      <c r="R42" s="96">
        <f t="shared" si="15"/>
      </c>
      <c r="S42" s="96">
        <f t="shared" si="4"/>
      </c>
      <c r="T42" s="96">
        <f t="shared" si="5"/>
        <v>0</v>
      </c>
      <c r="U42" s="96">
        <f>IF(F42&lt;&gt;"E",IF($S42="S",IF(SUM($T$19:$T41)+1&lt;=$F$17,SUM($T$19:$T41)+1,0),0),0)</f>
        <v>0</v>
      </c>
      <c r="V42" s="96">
        <f t="shared" si="16"/>
      </c>
      <c r="W42" s="96">
        <f t="shared" si="6"/>
      </c>
      <c r="X42" s="96">
        <f t="shared" si="19"/>
      </c>
      <c r="Y42" s="96">
        <f t="shared" si="7"/>
      </c>
      <c r="Z42" s="96">
        <f t="shared" si="8"/>
      </c>
    </row>
    <row r="43" spans="1:26" ht="12.75">
      <c r="A43" s="70">
        <f>IF('Nombre de voix le plus élevé'!A43=0,"",'Nombre de voix le plus élevé'!A43)</f>
      </c>
      <c r="B43" s="70">
        <f>IF('Nombre de voix le plus élevé'!B43=0,"",'Nombre de voix le plus élevé'!B43)</f>
      </c>
      <c r="C43" s="70">
        <f>IF(A43&lt;&gt;"",'Nombre de voix le plus élevé'!C43,"")</f>
      </c>
      <c r="D43" s="95" t="str">
        <f>IF(A43=""," ",IF(C43&gt;=$F$15,0,IF($F$6-SUM($D$19:D42)&lt;=$F$15-C43,$F$6-SUM($D$19:D42),$F$15-C43)))</f>
        <v> </v>
      </c>
      <c r="E43" s="95" t="str">
        <f t="shared" si="17"/>
        <v> </v>
      </c>
      <c r="F43" s="70">
        <f t="shared" si="18"/>
      </c>
      <c r="G43" s="70">
        <f t="shared" si="0"/>
      </c>
      <c r="H43" s="70">
        <f t="shared" si="9"/>
      </c>
      <c r="I43" s="95">
        <f>IF(R43&lt;&gt;"","",IF(A43="","",IF(H43&gt;=$F$15,0,IF($F$6-SUM($I$19:I42)&lt;=$F$15-H43,$F$6-SUM($I$19:I42),$F$15-H43))))</f>
      </c>
      <c r="J43" s="95">
        <f t="shared" si="1"/>
      </c>
      <c r="K43" s="70">
        <f t="shared" si="2"/>
      </c>
      <c r="L43" s="70">
        <f t="shared" si="3"/>
      </c>
      <c r="M43" s="96">
        <f t="shared" si="10"/>
      </c>
      <c r="N43" s="96">
        <f t="shared" si="11"/>
        <v>0</v>
      </c>
      <c r="O43" s="96">
        <f t="shared" si="12"/>
        <v>0</v>
      </c>
      <c r="P43" s="96">
        <f t="shared" si="13"/>
      </c>
      <c r="Q43" s="96">
        <f t="shared" si="14"/>
      </c>
      <c r="R43" s="96">
        <f t="shared" si="15"/>
      </c>
      <c r="S43" s="96">
        <f t="shared" si="4"/>
      </c>
      <c r="T43" s="96">
        <f t="shared" si="5"/>
        <v>0</v>
      </c>
      <c r="U43" s="96">
        <f>IF(F43&lt;&gt;"E",IF($S43="S",IF(SUM($T$19:$T42)+1&lt;=$F$17,SUM($T$19:$T42)+1,0),0),0)</f>
        <v>0</v>
      </c>
      <c r="V43" s="96">
        <f t="shared" si="16"/>
      </c>
      <c r="W43" s="96">
        <f t="shared" si="6"/>
      </c>
      <c r="X43" s="96">
        <f t="shared" si="19"/>
      </c>
      <c r="Y43" s="96">
        <f t="shared" si="7"/>
      </c>
      <c r="Z43" s="96">
        <f t="shared" si="8"/>
      </c>
    </row>
    <row r="44" spans="1:26" ht="12.75">
      <c r="A44" s="70">
        <f>IF('Nombre de voix le plus élevé'!A44=0,"",'Nombre de voix le plus élevé'!A44)</f>
      </c>
      <c r="B44" s="70">
        <f>IF('Nombre de voix le plus élevé'!B44=0,"",'Nombre de voix le plus élevé'!B44)</f>
      </c>
      <c r="C44" s="70">
        <f>IF(A44&lt;&gt;"",'Nombre de voix le plus élevé'!C44,"")</f>
      </c>
      <c r="D44" s="95" t="str">
        <f>IF(A44=""," ",IF(C44&gt;=$F$15,0,IF($F$6-SUM($D$19:D43)&lt;=$F$15-C44,$F$6-SUM($D$19:D43),$F$15-C44)))</f>
        <v> </v>
      </c>
      <c r="E44" s="95" t="str">
        <f t="shared" si="17"/>
        <v> </v>
      </c>
      <c r="F44" s="70">
        <f t="shared" si="18"/>
      </c>
      <c r="G44" s="70">
        <f t="shared" si="0"/>
      </c>
      <c r="H44" s="70">
        <f t="shared" si="9"/>
      </c>
      <c r="I44" s="95">
        <f>IF(R44&lt;&gt;"","",IF(A44="","",IF(H44&gt;=$F$15,0,IF($F$6-SUM($I$19:I43)&lt;=$F$15-H44,$F$6-SUM($I$19:I43),$F$15-H44))))</f>
      </c>
      <c r="J44" s="95">
        <f t="shared" si="1"/>
      </c>
      <c r="K44" s="70">
        <f t="shared" si="2"/>
      </c>
      <c r="L44" s="70">
        <f t="shared" si="3"/>
      </c>
      <c r="M44" s="96">
        <f t="shared" si="10"/>
      </c>
      <c r="N44" s="96">
        <f t="shared" si="11"/>
        <v>0</v>
      </c>
      <c r="O44" s="96">
        <f t="shared" si="12"/>
        <v>0</v>
      </c>
      <c r="P44" s="96">
        <f t="shared" si="13"/>
      </c>
      <c r="Q44" s="96">
        <f t="shared" si="14"/>
      </c>
      <c r="R44" s="96">
        <f t="shared" si="15"/>
      </c>
      <c r="S44" s="96">
        <f t="shared" si="4"/>
      </c>
      <c r="T44" s="96">
        <f t="shared" si="5"/>
        <v>0</v>
      </c>
      <c r="U44" s="96">
        <f>IF(F44&lt;&gt;"E",IF($S44="S",IF(SUM($T$19:$T43)+1&lt;=$F$17,SUM($T$19:$T43)+1,0),0),0)</f>
        <v>0</v>
      </c>
      <c r="V44" s="96">
        <f t="shared" si="16"/>
      </c>
      <c r="W44" s="96">
        <f t="shared" si="6"/>
      </c>
      <c r="X44" s="96">
        <f t="shared" si="19"/>
      </c>
      <c r="Y44" s="96">
        <f t="shared" si="7"/>
      </c>
      <c r="Z44" s="96">
        <f t="shared" si="8"/>
      </c>
    </row>
    <row r="45" spans="1:26" ht="12.75">
      <c r="A45" s="70">
        <f>IF('Nombre de voix le plus élevé'!A45=0,"",'Nombre de voix le plus élevé'!A45)</f>
      </c>
      <c r="B45" s="70">
        <f>IF('Nombre de voix le plus élevé'!B45=0,"",'Nombre de voix le plus élevé'!B45)</f>
      </c>
      <c r="C45" s="70">
        <f>IF(A45&lt;&gt;"",'Nombre de voix le plus élevé'!C45,"")</f>
      </c>
      <c r="D45" s="95" t="str">
        <f>IF(A45=""," ",IF(C45&gt;=$F$15,0,IF($F$6-SUM($D$19:D44)&lt;=$F$15-C45,$F$6-SUM($D$19:D44),$F$15-C45)))</f>
        <v> </v>
      </c>
      <c r="E45" s="95" t="str">
        <f t="shared" si="17"/>
        <v> </v>
      </c>
      <c r="F45" s="70">
        <f t="shared" si="18"/>
      </c>
      <c r="G45" s="70">
        <f t="shared" si="0"/>
      </c>
      <c r="H45" s="70">
        <f t="shared" si="9"/>
      </c>
      <c r="I45" s="95">
        <f>IF(R45&lt;&gt;"","",IF(A45="","",IF(H45&gt;=$F$15,0,IF($F$6-SUM($I$19:I44)&lt;=$F$15-H45,$F$6-SUM($I$19:I44),$F$15-H45))))</f>
      </c>
      <c r="J45" s="95">
        <f t="shared" si="1"/>
      </c>
      <c r="K45" s="70">
        <f t="shared" si="2"/>
      </c>
      <c r="L45" s="70">
        <f t="shared" si="3"/>
      </c>
      <c r="M45" s="96">
        <f t="shared" si="10"/>
      </c>
      <c r="N45" s="96">
        <f t="shared" si="11"/>
        <v>0</v>
      </c>
      <c r="O45" s="96">
        <f t="shared" si="12"/>
        <v>0</v>
      </c>
      <c r="P45" s="96">
        <f t="shared" si="13"/>
      </c>
      <c r="Q45" s="96">
        <f t="shared" si="14"/>
      </c>
      <c r="R45" s="96">
        <f t="shared" si="15"/>
      </c>
      <c r="S45" s="96">
        <f t="shared" si="4"/>
      </c>
      <c r="T45" s="96">
        <f t="shared" si="5"/>
        <v>0</v>
      </c>
      <c r="U45" s="96">
        <f>IF(F45&lt;&gt;"E",IF($S45="S",IF(SUM($T$19:$T44)+1&lt;=$F$17,SUM($T$19:$T44)+1,0),0),0)</f>
        <v>0</v>
      </c>
      <c r="V45" s="96">
        <f t="shared" si="16"/>
      </c>
      <c r="W45" s="96">
        <f t="shared" si="6"/>
      </c>
      <c r="X45" s="96">
        <f t="shared" si="19"/>
      </c>
      <c r="Y45" s="96">
        <f t="shared" si="7"/>
      </c>
      <c r="Z45" s="96">
        <f t="shared" si="8"/>
      </c>
    </row>
    <row r="46" spans="1:26" ht="12.75">
      <c r="A46" s="70">
        <f>IF('Nombre de voix le plus élevé'!A46=0,"",'Nombre de voix le plus élevé'!A46)</f>
      </c>
      <c r="B46" s="70">
        <f>IF('Nombre de voix le plus élevé'!B46=0,"",'Nombre de voix le plus élevé'!B46)</f>
      </c>
      <c r="C46" s="70">
        <f>IF(A46&lt;&gt;"",'Nombre de voix le plus élevé'!C46,"")</f>
      </c>
      <c r="D46" s="95" t="str">
        <f>IF(A46=""," ",IF(C46&gt;=$F$15,0,IF($F$6-SUM($D$19:D45)&lt;=$F$15-C46,$F$6-SUM($D$19:D45),$F$15-C46)))</f>
        <v> </v>
      </c>
      <c r="E46" s="95" t="str">
        <f t="shared" si="17"/>
        <v> </v>
      </c>
      <c r="F46" s="70">
        <f t="shared" si="18"/>
      </c>
      <c r="G46" s="70">
        <f t="shared" si="0"/>
      </c>
      <c r="H46" s="70">
        <f t="shared" si="9"/>
      </c>
      <c r="I46" s="95">
        <f>IF(R46&lt;&gt;"","",IF(A46="","",IF(H46&gt;=$F$15,0,IF($F$6-SUM($I$19:I45)&lt;=$F$15-H46,$F$6-SUM($I$19:I45),$F$15-H46))))</f>
      </c>
      <c r="J46" s="95">
        <f t="shared" si="1"/>
      </c>
      <c r="K46" s="70">
        <f t="shared" si="2"/>
      </c>
      <c r="L46" s="70">
        <f t="shared" si="3"/>
      </c>
      <c r="M46" s="96">
        <f t="shared" si="10"/>
      </c>
      <c r="N46" s="96">
        <f t="shared" si="11"/>
        <v>0</v>
      </c>
      <c r="O46" s="96">
        <f t="shared" si="12"/>
        <v>0</v>
      </c>
      <c r="P46" s="96">
        <f t="shared" si="13"/>
      </c>
      <c r="Q46" s="96">
        <f t="shared" si="14"/>
      </c>
      <c r="R46" s="96">
        <f t="shared" si="15"/>
      </c>
      <c r="S46" s="96">
        <f t="shared" si="4"/>
      </c>
      <c r="T46" s="96">
        <f t="shared" si="5"/>
        <v>0</v>
      </c>
      <c r="U46" s="96">
        <f>IF(F46&lt;&gt;"E",IF($S46="S",IF(SUM($T$19:$T45)+1&lt;=$F$17,SUM($T$19:$T45)+1,0),0),0)</f>
        <v>0</v>
      </c>
      <c r="V46" s="96">
        <f t="shared" si="16"/>
      </c>
      <c r="W46" s="96">
        <f t="shared" si="6"/>
      </c>
      <c r="X46" s="96">
        <f t="shared" si="19"/>
      </c>
      <c r="Y46" s="96">
        <f t="shared" si="7"/>
      </c>
      <c r="Z46" s="96">
        <f t="shared" si="8"/>
      </c>
    </row>
    <row r="47" spans="1:26" ht="12.75">
      <c r="A47" s="70">
        <f>IF('Nombre de voix le plus élevé'!A47=0,"",'Nombre de voix le plus élevé'!A47)</f>
      </c>
      <c r="B47" s="70">
        <f>IF('Nombre de voix le plus élevé'!B47=0,"",'Nombre de voix le plus élevé'!B47)</f>
      </c>
      <c r="C47" s="70">
        <f>IF(A47&lt;&gt;"",'Nombre de voix le plus élevé'!C47,"")</f>
      </c>
      <c r="D47" s="95" t="str">
        <f>IF(A47=""," ",IF(C47&gt;=$F$15,0,IF($F$6-SUM($D$19:D46)&lt;=$F$15-C47,$F$6-SUM($D$19:D46),$F$15-C47)))</f>
        <v> </v>
      </c>
      <c r="E47" s="95" t="str">
        <f t="shared" si="17"/>
        <v> </v>
      </c>
      <c r="F47" s="70">
        <f t="shared" si="18"/>
      </c>
      <c r="G47" s="70">
        <f t="shared" si="0"/>
      </c>
      <c r="H47" s="70">
        <f t="shared" si="9"/>
      </c>
      <c r="I47" s="95">
        <f>IF(R47&lt;&gt;"","",IF(A47="","",IF(H47&gt;=$F$15,0,IF($F$6-SUM($I$19:I46)&lt;=$F$15-H47,$F$6-SUM($I$19:I46),$F$15-H47))))</f>
      </c>
      <c r="J47" s="95">
        <f t="shared" si="1"/>
      </c>
      <c r="K47" s="70">
        <f t="shared" si="2"/>
      </c>
      <c r="L47" s="70">
        <f t="shared" si="3"/>
      </c>
      <c r="M47" s="96">
        <f t="shared" si="10"/>
      </c>
      <c r="N47" s="96">
        <f t="shared" si="11"/>
        <v>0</v>
      </c>
      <c r="O47" s="96">
        <f t="shared" si="12"/>
        <v>0</v>
      </c>
      <c r="P47" s="96">
        <f t="shared" si="13"/>
      </c>
      <c r="Q47" s="96">
        <f t="shared" si="14"/>
      </c>
      <c r="R47" s="96">
        <f t="shared" si="15"/>
      </c>
      <c r="S47" s="96">
        <f t="shared" si="4"/>
      </c>
      <c r="T47" s="96">
        <f t="shared" si="5"/>
        <v>0</v>
      </c>
      <c r="U47" s="96">
        <f>IF(F47&lt;&gt;"E",IF($S47="S",IF(SUM($T$19:$T46)+1&lt;=$F$17,SUM($T$19:$T46)+1,0),0),0)</f>
        <v>0</v>
      </c>
      <c r="V47" s="96">
        <f t="shared" si="16"/>
      </c>
      <c r="W47" s="96">
        <f t="shared" si="6"/>
      </c>
      <c r="X47" s="96">
        <f t="shared" si="19"/>
      </c>
      <c r="Y47" s="96">
        <f t="shared" si="7"/>
      </c>
      <c r="Z47" s="96">
        <f t="shared" si="8"/>
      </c>
    </row>
    <row r="48" spans="1:26" ht="12.75">
      <c r="A48" s="70">
        <f>IF('Nombre de voix le plus élevé'!A48=0,"",'Nombre de voix le plus élevé'!A48)</f>
      </c>
      <c r="B48" s="70">
        <f>IF('Nombre de voix le plus élevé'!B48=0,"",'Nombre de voix le plus élevé'!B48)</f>
      </c>
      <c r="C48" s="70">
        <f>IF(A48&lt;&gt;"",'Nombre de voix le plus élevé'!C48,"")</f>
      </c>
      <c r="D48" s="95" t="str">
        <f>IF(A48=""," ",IF(C48&gt;=$F$15,0,IF($F$6-SUM($D$19:D47)&lt;=$F$15-C48,$F$6-SUM($D$19:D47),$F$15-C48)))</f>
        <v> </v>
      </c>
      <c r="E48" s="95" t="str">
        <f t="shared" si="17"/>
        <v> </v>
      </c>
      <c r="F48" s="70">
        <f t="shared" si="18"/>
      </c>
      <c r="G48" s="70">
        <f t="shared" si="0"/>
      </c>
      <c r="H48" s="70">
        <f t="shared" si="9"/>
      </c>
      <c r="I48" s="95">
        <f>IF(R48&lt;&gt;"","",IF(A48="","",IF(H48&gt;=$F$15,0,IF($F$6-SUM($I$19:I47)&lt;=$F$15-H48,$F$6-SUM($I$19:I47),$F$15-H48))))</f>
      </c>
      <c r="J48" s="95">
        <f t="shared" si="1"/>
      </c>
      <c r="K48" s="70">
        <f t="shared" si="2"/>
      </c>
      <c r="L48" s="70">
        <f t="shared" si="3"/>
      </c>
      <c r="M48" s="96">
        <f t="shared" si="10"/>
      </c>
      <c r="N48" s="96">
        <f t="shared" si="11"/>
        <v>0</v>
      </c>
      <c r="O48" s="96">
        <f t="shared" si="12"/>
        <v>0</v>
      </c>
      <c r="P48" s="96">
        <f t="shared" si="13"/>
      </c>
      <c r="Q48" s="96">
        <f t="shared" si="14"/>
      </c>
      <c r="R48" s="96">
        <f t="shared" si="15"/>
      </c>
      <c r="S48" s="96">
        <f t="shared" si="4"/>
      </c>
      <c r="T48" s="96">
        <f t="shared" si="5"/>
        <v>0</v>
      </c>
      <c r="U48" s="96">
        <f>IF(F48&lt;&gt;"E",IF($S48="S",IF(SUM($T$19:$T47)+1&lt;=$F$17,SUM($T$19:$T47)+1,0),0),0)</f>
        <v>0</v>
      </c>
      <c r="V48" s="96">
        <f t="shared" si="16"/>
      </c>
      <c r="W48" s="96">
        <f t="shared" si="6"/>
      </c>
      <c r="X48" s="96">
        <f t="shared" si="19"/>
      </c>
      <c r="Y48" s="96">
        <f t="shared" si="7"/>
      </c>
      <c r="Z48" s="96">
        <f t="shared" si="8"/>
      </c>
    </row>
    <row r="49" spans="1:26" ht="12.75">
      <c r="A49" s="70">
        <f>IF('Nombre de voix le plus élevé'!A49=0,"",'Nombre de voix le plus élevé'!A49)</f>
      </c>
      <c r="B49" s="70">
        <f>IF('Nombre de voix le plus élevé'!B49=0,"",'Nombre de voix le plus élevé'!B49)</f>
      </c>
      <c r="C49" s="70">
        <f>IF(A49&lt;&gt;"",'Nombre de voix le plus élevé'!C49,"")</f>
      </c>
      <c r="D49" s="95" t="str">
        <f>IF(A49=""," ",IF(C49&gt;=$F$15,0,IF($F$6-SUM($D$19:D48)&lt;=$F$15-C49,$F$6-SUM($D$19:D48),$F$15-C49)))</f>
        <v> </v>
      </c>
      <c r="E49" s="95" t="str">
        <f t="shared" si="17"/>
        <v> </v>
      </c>
      <c r="F49" s="70">
        <f t="shared" si="18"/>
      </c>
      <c r="G49" s="70">
        <f t="shared" si="0"/>
      </c>
      <c r="H49" s="70">
        <f t="shared" si="9"/>
      </c>
      <c r="I49" s="95">
        <f>IF(R49&lt;&gt;"","",IF(A49="","",IF(H49&gt;=$F$15,0,IF($F$6-SUM($I$19:I48)&lt;=$F$15-H49,$F$6-SUM($I$19:I48),$F$15-H49))))</f>
      </c>
      <c r="J49" s="95">
        <f t="shared" si="1"/>
      </c>
      <c r="K49" s="70">
        <f t="shared" si="2"/>
      </c>
      <c r="L49" s="70">
        <f t="shared" si="3"/>
      </c>
      <c r="M49" s="96">
        <f t="shared" si="10"/>
      </c>
      <c r="N49" s="96">
        <f t="shared" si="11"/>
        <v>0</v>
      </c>
      <c r="O49" s="96">
        <f t="shared" si="12"/>
        <v>0</v>
      </c>
      <c r="P49" s="96">
        <f t="shared" si="13"/>
      </c>
      <c r="Q49" s="96">
        <f t="shared" si="14"/>
      </c>
      <c r="R49" s="96">
        <f t="shared" si="15"/>
      </c>
      <c r="S49" s="96">
        <f t="shared" si="4"/>
      </c>
      <c r="T49" s="96">
        <f t="shared" si="5"/>
        <v>0</v>
      </c>
      <c r="U49" s="96">
        <f>IF(F49&lt;&gt;"E",IF($S49="S",IF(SUM($T$19:$T48)+1&lt;=$F$17,SUM($T$19:$T48)+1,0),0),0)</f>
        <v>0</v>
      </c>
      <c r="V49" s="96">
        <f t="shared" si="16"/>
      </c>
      <c r="W49" s="96">
        <f t="shared" si="6"/>
      </c>
      <c r="X49" s="96">
        <f t="shared" si="19"/>
      </c>
      <c r="Y49" s="96">
        <f t="shared" si="7"/>
      </c>
      <c r="Z49" s="96">
        <f t="shared" si="8"/>
      </c>
    </row>
    <row r="50" spans="1:26" ht="12.75">
      <c r="A50" s="70">
        <f>IF('Nombre de voix le plus élevé'!A50=0,"",'Nombre de voix le plus élevé'!A50)</f>
      </c>
      <c r="B50" s="70">
        <f>IF('Nombre de voix le plus élevé'!B50=0,"",'Nombre de voix le plus élevé'!B50)</f>
      </c>
      <c r="C50" s="70">
        <f>IF(A50&lt;&gt;"",'Nombre de voix le plus élevé'!C50,"")</f>
      </c>
      <c r="D50" s="95" t="str">
        <f>IF(A50=""," ",IF(C50&gt;=$F$15,0,IF($F$6-SUM($D$19:D49)&lt;=$F$15-C50,$F$6-SUM($D$19:D49),$F$15-C50)))</f>
        <v> </v>
      </c>
      <c r="E50" s="95" t="str">
        <f t="shared" si="17"/>
        <v> </v>
      </c>
      <c r="F50" s="70">
        <f t="shared" si="18"/>
      </c>
      <c r="G50" s="70">
        <f t="shared" si="0"/>
      </c>
      <c r="H50" s="70">
        <f t="shared" si="9"/>
      </c>
      <c r="I50" s="95">
        <f>IF(R50&lt;&gt;"","",IF(A50="","",IF(H50&gt;=$F$15,0,IF($F$6-SUM($I$19:I49)&lt;=$F$15-H50,$F$6-SUM($I$19:I49),$F$15-H50))))</f>
      </c>
      <c r="J50" s="95">
        <f t="shared" si="1"/>
      </c>
      <c r="K50" s="70">
        <f t="shared" si="2"/>
      </c>
      <c r="L50" s="70">
        <f t="shared" si="3"/>
      </c>
      <c r="M50" s="96">
        <f t="shared" si="10"/>
      </c>
      <c r="N50" s="96">
        <f t="shared" si="11"/>
        <v>0</v>
      </c>
      <c r="O50" s="96">
        <f t="shared" si="12"/>
        <v>0</v>
      </c>
      <c r="P50" s="96">
        <f t="shared" si="13"/>
      </c>
      <c r="Q50" s="96">
        <f t="shared" si="14"/>
      </c>
      <c r="R50" s="96">
        <f t="shared" si="15"/>
      </c>
      <c r="S50" s="96">
        <f t="shared" si="4"/>
      </c>
      <c r="T50" s="96">
        <f t="shared" si="5"/>
        <v>0</v>
      </c>
      <c r="U50" s="96">
        <f>IF(F50&lt;&gt;"E",IF($S50="S",IF(SUM($T$19:$T49)+1&lt;=$F$17,SUM($T$19:$T49)+1,0),0),0)</f>
        <v>0</v>
      </c>
      <c r="V50" s="96">
        <f t="shared" si="16"/>
      </c>
      <c r="W50" s="96">
        <f t="shared" si="6"/>
      </c>
      <c r="X50" s="96">
        <f t="shared" si="19"/>
      </c>
      <c r="Y50" s="96">
        <f t="shared" si="7"/>
      </c>
      <c r="Z50" s="96">
        <f t="shared" si="8"/>
      </c>
    </row>
    <row r="51" spans="1:26" ht="12.75">
      <c r="A51" s="70">
        <f>IF('Nombre de voix le plus élevé'!A51=0,"",'Nombre de voix le plus élevé'!A51)</f>
      </c>
      <c r="B51" s="70">
        <f>IF('Nombre de voix le plus élevé'!B51=0,"",'Nombre de voix le plus élevé'!B51)</f>
      </c>
      <c r="C51" s="70">
        <f>IF(A51&lt;&gt;"",'Nombre de voix le plus élevé'!C51,"")</f>
      </c>
      <c r="D51" s="95" t="str">
        <f>IF(A51=""," ",IF(C51&gt;=$F$15,0,IF($F$6-SUM($D$19:D50)&lt;=$F$15-C51,$F$6-SUM($D$19:D50),$F$15-C51)))</f>
        <v> </v>
      </c>
      <c r="E51" s="95" t="str">
        <f t="shared" si="17"/>
        <v> </v>
      </c>
      <c r="F51" s="70">
        <f t="shared" si="18"/>
      </c>
      <c r="G51" s="70">
        <f t="shared" si="0"/>
      </c>
      <c r="H51" s="70">
        <f t="shared" si="9"/>
      </c>
      <c r="I51" s="95">
        <f>IF(R51&lt;&gt;"","",IF(A51="","",IF(H51&gt;=$F$15,0,IF($F$6-SUM($I$19:I50)&lt;=$F$15-H51,$F$6-SUM($I$19:I50),$F$15-H51))))</f>
      </c>
      <c r="J51" s="95">
        <f t="shared" si="1"/>
      </c>
      <c r="K51" s="70">
        <f t="shared" si="2"/>
      </c>
      <c r="L51" s="70">
        <f t="shared" si="3"/>
      </c>
      <c r="M51" s="96">
        <f t="shared" si="10"/>
      </c>
      <c r="N51" s="96">
        <f t="shared" si="11"/>
        <v>0</v>
      </c>
      <c r="O51" s="96">
        <f t="shared" si="12"/>
        <v>0</v>
      </c>
      <c r="P51" s="96">
        <f t="shared" si="13"/>
      </c>
      <c r="Q51" s="96">
        <f t="shared" si="14"/>
      </c>
      <c r="R51" s="96">
        <f t="shared" si="15"/>
      </c>
      <c r="S51" s="96">
        <f t="shared" si="4"/>
      </c>
      <c r="T51" s="96">
        <f t="shared" si="5"/>
        <v>0</v>
      </c>
      <c r="U51" s="96">
        <f>IF(F51&lt;&gt;"E",IF($S51="S",IF(SUM($T$19:$T50)+1&lt;=$F$17,SUM($T$19:$T50)+1,0),0),0)</f>
        <v>0</v>
      </c>
      <c r="V51" s="96">
        <f t="shared" si="16"/>
      </c>
      <c r="W51" s="96">
        <f aca="true" t="shared" si="20" ref="W51:W82">IF(G51&lt;&gt;"",IF(T51=1,RANK(V51,$V$19:$V$86,1),""),"")</f>
      </c>
      <c r="X51" s="96">
        <f t="shared" si="19"/>
      </c>
      <c r="Y51" s="96">
        <f aca="true" t="shared" si="21" ref="Y51:Y86">IF(R51="",IF(J51&gt;=$F$15,"",J51),"")</f>
      </c>
      <c r="Z51" s="96">
        <f t="shared" si="8"/>
      </c>
    </row>
    <row r="52" spans="1:26" ht="12.75">
      <c r="A52" s="70">
        <f>IF('Nombre de voix le plus élevé'!A52=0,"",'Nombre de voix le plus élevé'!A52)</f>
      </c>
      <c r="B52" s="70">
        <f>IF('Nombre de voix le plus élevé'!B52=0,"",'Nombre de voix le plus élevé'!B52)</f>
      </c>
      <c r="C52" s="70">
        <f>IF(A52&lt;&gt;"",'Nombre de voix le plus élevé'!C52,"")</f>
      </c>
      <c r="D52" s="95" t="str">
        <f>IF(A52=""," ",IF(C52&gt;=$F$15,0,IF($F$6-SUM($D$19:D51)&lt;=$F$15-C52,$F$6-SUM($D$19:D51),$F$15-C52)))</f>
        <v> </v>
      </c>
      <c r="E52" s="95" t="str">
        <f t="shared" si="17"/>
        <v> </v>
      </c>
      <c r="F52" s="70">
        <f t="shared" si="18"/>
      </c>
      <c r="G52" s="70">
        <f t="shared" si="0"/>
      </c>
      <c r="H52" s="70">
        <f t="shared" si="9"/>
      </c>
      <c r="I52" s="95">
        <f>IF(R52&lt;&gt;"","",IF(A52="","",IF(H52&gt;=$F$15,0,IF($F$6-SUM($I$19:I51)&lt;=$F$15-H52,$F$6-SUM($I$19:I51),$F$15-H52))))</f>
      </c>
      <c r="J52" s="95">
        <f t="shared" si="1"/>
      </c>
      <c r="K52" s="70">
        <f t="shared" si="2"/>
      </c>
      <c r="L52" s="70">
        <f t="shared" si="3"/>
      </c>
      <c r="M52" s="96">
        <f t="shared" si="10"/>
      </c>
      <c r="N52" s="96">
        <f t="shared" si="11"/>
        <v>0</v>
      </c>
      <c r="O52" s="96">
        <f t="shared" si="12"/>
        <v>0</v>
      </c>
      <c r="P52" s="96">
        <f t="shared" si="13"/>
      </c>
      <c r="Q52" s="96">
        <f t="shared" si="14"/>
      </c>
      <c r="R52" s="96">
        <f t="shared" si="15"/>
      </c>
      <c r="S52" s="96">
        <f t="shared" si="4"/>
      </c>
      <c r="T52" s="96">
        <f t="shared" si="5"/>
        <v>0</v>
      </c>
      <c r="U52" s="96">
        <f>IF(F52&lt;&gt;"E",IF($S52="S",IF(SUM($T$19:$T51)+1&lt;=$F$17,SUM($T$19:$T51)+1,0),0),0)</f>
        <v>0</v>
      </c>
      <c r="V52" s="96">
        <f t="shared" si="16"/>
      </c>
      <c r="W52" s="96">
        <f t="shared" si="20"/>
      </c>
      <c r="X52" s="96">
        <f t="shared" si="19"/>
      </c>
      <c r="Y52" s="96">
        <f t="shared" si="21"/>
      </c>
      <c r="Z52" s="96">
        <f t="shared" si="8"/>
      </c>
    </row>
    <row r="53" spans="1:26" ht="12.75">
      <c r="A53" s="70">
        <f>IF('Nombre de voix le plus élevé'!A53=0,"",'Nombre de voix le plus élevé'!A53)</f>
      </c>
      <c r="B53" s="70">
        <f>IF('Nombre de voix le plus élevé'!B53=0,"",'Nombre de voix le plus élevé'!B53)</f>
      </c>
      <c r="C53" s="70">
        <f>IF(A53&lt;&gt;"",'Nombre de voix le plus élevé'!C53,"")</f>
      </c>
      <c r="D53" s="95" t="str">
        <f>IF(A53=""," ",IF(C53&gt;=$F$15,0,IF($F$6-SUM($D$19:D52)&lt;=$F$15-C53,$F$6-SUM($D$19:D52),$F$15-C53)))</f>
        <v> </v>
      </c>
      <c r="E53" s="95" t="str">
        <f t="shared" si="17"/>
        <v> </v>
      </c>
      <c r="F53" s="70">
        <f t="shared" si="18"/>
      </c>
      <c r="G53" s="70">
        <f t="shared" si="0"/>
      </c>
      <c r="H53" s="70">
        <f t="shared" si="9"/>
      </c>
      <c r="I53" s="95">
        <f>IF(R53&lt;&gt;"","",IF(A53="","",IF(H53&gt;=$F$15,0,IF($F$6-SUM($I$19:I52)&lt;=$F$15-H53,$F$6-SUM($I$19:I52),$F$15-H53))))</f>
      </c>
      <c r="J53" s="95">
        <f t="shared" si="1"/>
      </c>
      <c r="K53" s="70">
        <f t="shared" si="2"/>
      </c>
      <c r="L53" s="70">
        <f t="shared" si="3"/>
      </c>
      <c r="M53" s="96">
        <f t="shared" si="10"/>
      </c>
      <c r="N53" s="96">
        <f t="shared" si="11"/>
        <v>0</v>
      </c>
      <c r="O53" s="96">
        <f t="shared" si="12"/>
        <v>0</v>
      </c>
      <c r="P53" s="96">
        <f t="shared" si="13"/>
      </c>
      <c r="Q53" s="96">
        <f t="shared" si="14"/>
      </c>
      <c r="R53" s="96">
        <f t="shared" si="15"/>
      </c>
      <c r="S53" s="96">
        <f t="shared" si="4"/>
      </c>
      <c r="T53" s="96">
        <f t="shared" si="5"/>
        <v>0</v>
      </c>
      <c r="U53" s="96">
        <f>IF(F53&lt;&gt;"E",IF($S53="S",IF(SUM($T$19:$T52)+1&lt;=$F$17,SUM($T$19:$T52)+1,0),0),0)</f>
        <v>0</v>
      </c>
      <c r="V53" s="96">
        <f t="shared" si="16"/>
      </c>
      <c r="W53" s="96">
        <f t="shared" si="20"/>
      </c>
      <c r="X53" s="96">
        <f t="shared" si="19"/>
      </c>
      <c r="Y53" s="96">
        <f t="shared" si="21"/>
      </c>
      <c r="Z53" s="96">
        <f t="shared" si="8"/>
      </c>
    </row>
    <row r="54" spans="1:26" ht="12.75">
      <c r="A54" s="70">
        <f>IF('Nombre de voix le plus élevé'!A54=0,"",'Nombre de voix le plus élevé'!A54)</f>
      </c>
      <c r="B54" s="70">
        <f>IF('Nombre de voix le plus élevé'!B54=0,"",'Nombre de voix le plus élevé'!B54)</f>
      </c>
      <c r="C54" s="70">
        <f>IF(A54&lt;&gt;"",'Nombre de voix le plus élevé'!C54,"")</f>
      </c>
      <c r="D54" s="95" t="str">
        <f>IF(A54=""," ",IF(C54&gt;=$F$15,0,IF($F$6-SUM($D$19:D53)&lt;=$F$15-C54,$F$6-SUM($D$19:D53),$F$15-C54)))</f>
        <v> </v>
      </c>
      <c r="E54" s="95" t="str">
        <f t="shared" si="17"/>
        <v> </v>
      </c>
      <c r="F54" s="70">
        <f t="shared" si="18"/>
      </c>
      <c r="G54" s="70">
        <f t="shared" si="0"/>
      </c>
      <c r="H54" s="70">
        <f t="shared" si="9"/>
      </c>
      <c r="I54" s="95">
        <f>IF(R54&lt;&gt;"","",IF(A54="","",IF(H54&gt;=$F$15,0,IF($F$6-SUM($I$19:I53)&lt;=$F$15-H54,$F$6-SUM($I$19:I53),$F$15-H54))))</f>
      </c>
      <c r="J54" s="95">
        <f t="shared" si="1"/>
      </c>
      <c r="K54" s="70">
        <f t="shared" si="2"/>
      </c>
      <c r="L54" s="70">
        <f t="shared" si="3"/>
      </c>
      <c r="M54" s="96">
        <f t="shared" si="10"/>
      </c>
      <c r="N54" s="96">
        <f t="shared" si="11"/>
        <v>0</v>
      </c>
      <c r="O54" s="96">
        <f t="shared" si="12"/>
        <v>0</v>
      </c>
      <c r="P54" s="96">
        <f t="shared" si="13"/>
      </c>
      <c r="Q54" s="96">
        <f t="shared" si="14"/>
      </c>
      <c r="R54" s="96">
        <f t="shared" si="15"/>
      </c>
      <c r="S54" s="96">
        <f t="shared" si="4"/>
      </c>
      <c r="T54" s="96">
        <f t="shared" si="5"/>
        <v>0</v>
      </c>
      <c r="U54" s="96">
        <f>IF(F54&lt;&gt;"E",IF($S54="S",IF(SUM($T$19:$T53)+1&lt;=$F$17,SUM($T$19:$T53)+1,0),0),0)</f>
        <v>0</v>
      </c>
      <c r="V54" s="96">
        <f t="shared" si="16"/>
      </c>
      <c r="W54" s="96">
        <f t="shared" si="20"/>
      </c>
      <c r="X54" s="96">
        <f t="shared" si="19"/>
      </c>
      <c r="Y54" s="96">
        <f t="shared" si="21"/>
      </c>
      <c r="Z54" s="96">
        <f t="shared" si="8"/>
      </c>
    </row>
    <row r="55" spans="1:26" ht="12.75">
      <c r="A55" s="70">
        <f>IF('Nombre de voix le plus élevé'!A55=0,"",'Nombre de voix le plus élevé'!A55)</f>
      </c>
      <c r="B55" s="70">
        <f>IF('Nombre de voix le plus élevé'!B55=0,"",'Nombre de voix le plus élevé'!B55)</f>
      </c>
      <c r="C55" s="70">
        <f>IF(A55&lt;&gt;"",'Nombre de voix le plus élevé'!C55,"")</f>
      </c>
      <c r="D55" s="95" t="str">
        <f>IF(A55=""," ",IF(C55&gt;=$F$15,0,IF($F$6-SUM($D$19:D54)&lt;=$F$15-C55,$F$6-SUM($D$19:D54),$F$15-C55)))</f>
        <v> </v>
      </c>
      <c r="E55" s="95" t="str">
        <f t="shared" si="17"/>
        <v> </v>
      </c>
      <c r="F55" s="70">
        <f t="shared" si="18"/>
      </c>
      <c r="G55" s="70">
        <f t="shared" si="0"/>
      </c>
      <c r="H55" s="70">
        <f t="shared" si="9"/>
      </c>
      <c r="I55" s="95">
        <f>IF(R55&lt;&gt;"","",IF(A55="","",IF(H55&gt;=$F$15,0,IF($F$6-SUM($I$19:I54)&lt;=$F$15-H55,$F$6-SUM($I$19:I54),$F$15-H55))))</f>
      </c>
      <c r="J55" s="95">
        <f t="shared" si="1"/>
      </c>
      <c r="K55" s="70">
        <f t="shared" si="2"/>
      </c>
      <c r="L55" s="70">
        <f t="shared" si="3"/>
      </c>
      <c r="M55" s="96">
        <f t="shared" si="10"/>
      </c>
      <c r="N55" s="96">
        <f t="shared" si="11"/>
        <v>0</v>
      </c>
      <c r="O55" s="96">
        <f t="shared" si="12"/>
        <v>0</v>
      </c>
      <c r="P55" s="96">
        <f t="shared" si="13"/>
      </c>
      <c r="Q55" s="96">
        <f t="shared" si="14"/>
      </c>
      <c r="R55" s="96">
        <f t="shared" si="15"/>
      </c>
      <c r="S55" s="96">
        <f t="shared" si="4"/>
      </c>
      <c r="T55" s="96">
        <f t="shared" si="5"/>
        <v>0</v>
      </c>
      <c r="U55" s="96">
        <f>IF(F55&lt;&gt;"E",IF($S55="S",IF(SUM($T$19:$T54)+1&lt;=$F$17,SUM($T$19:$T54)+1,0),0),0)</f>
        <v>0</v>
      </c>
      <c r="V55" s="96">
        <f t="shared" si="16"/>
      </c>
      <c r="W55" s="96">
        <f t="shared" si="20"/>
      </c>
      <c r="X55" s="96">
        <f t="shared" si="19"/>
      </c>
      <c r="Y55" s="96">
        <f t="shared" si="21"/>
      </c>
      <c r="Z55" s="96">
        <f t="shared" si="8"/>
      </c>
    </row>
    <row r="56" spans="1:26" ht="12.75">
      <c r="A56" s="70">
        <f>IF('Nombre de voix le plus élevé'!A56=0,"",'Nombre de voix le plus élevé'!A56)</f>
      </c>
      <c r="B56" s="70">
        <f>IF('Nombre de voix le plus élevé'!B56=0,"",'Nombre de voix le plus élevé'!B56)</f>
      </c>
      <c r="C56" s="70">
        <f>IF(A56&lt;&gt;"",'Nombre de voix le plus élevé'!C56,"")</f>
      </c>
      <c r="D56" s="95" t="str">
        <f>IF(A56=""," ",IF(C56&gt;=$F$15,0,IF($F$6-SUM($D$19:D55)&lt;=$F$15-C56,$F$6-SUM($D$19:D55),$F$15-C56)))</f>
        <v> </v>
      </c>
      <c r="E56" s="95" t="str">
        <f t="shared" si="17"/>
        <v> </v>
      </c>
      <c r="F56" s="70">
        <f t="shared" si="18"/>
      </c>
      <c r="G56" s="70">
        <f t="shared" si="0"/>
      </c>
      <c r="H56" s="70">
        <f t="shared" si="9"/>
      </c>
      <c r="I56" s="95">
        <f>IF(R56&lt;&gt;"","",IF(A56="","",IF(H56&gt;=$F$15,0,IF($F$6-SUM($I$19:I55)&lt;=$F$15-H56,$F$6-SUM($I$19:I55),$F$15-H56))))</f>
      </c>
      <c r="J56" s="95">
        <f t="shared" si="1"/>
      </c>
      <c r="K56" s="70">
        <f t="shared" si="2"/>
      </c>
      <c r="L56" s="70">
        <f t="shared" si="3"/>
      </c>
      <c r="M56" s="96">
        <f t="shared" si="10"/>
      </c>
      <c r="N56" s="96">
        <f t="shared" si="11"/>
        <v>0</v>
      </c>
      <c r="O56" s="96">
        <f t="shared" si="12"/>
        <v>0</v>
      </c>
      <c r="P56" s="96">
        <f t="shared" si="13"/>
      </c>
      <c r="Q56" s="96">
        <f t="shared" si="14"/>
      </c>
      <c r="R56" s="96">
        <f t="shared" si="15"/>
      </c>
      <c r="S56" s="96">
        <f t="shared" si="4"/>
      </c>
      <c r="T56" s="96">
        <f t="shared" si="5"/>
        <v>0</v>
      </c>
      <c r="U56" s="96">
        <f>IF(F56&lt;&gt;"E",IF($S56="S",IF(SUM($T$19:$T55)+1&lt;=$F$17,SUM($T$19:$T55)+1,0),0),0)</f>
        <v>0</v>
      </c>
      <c r="V56" s="96">
        <f t="shared" si="16"/>
      </c>
      <c r="W56" s="96">
        <f t="shared" si="20"/>
      </c>
      <c r="X56" s="96">
        <f t="shared" si="19"/>
      </c>
      <c r="Y56" s="96">
        <f t="shared" si="21"/>
      </c>
      <c r="Z56" s="96">
        <f t="shared" si="8"/>
      </c>
    </row>
    <row r="57" spans="1:26" ht="12.75">
      <c r="A57" s="70">
        <f>IF('Nombre de voix le plus élevé'!A57=0,"",'Nombre de voix le plus élevé'!A57)</f>
      </c>
      <c r="B57" s="70">
        <f>IF('Nombre de voix le plus élevé'!B57=0,"",'Nombre de voix le plus élevé'!B57)</f>
      </c>
      <c r="C57" s="70">
        <f>IF(A57&lt;&gt;"",'Nombre de voix le plus élevé'!C57,"")</f>
      </c>
      <c r="D57" s="95" t="str">
        <f>IF(A57=""," ",IF(C57&gt;=$F$15,0,IF($F$6-SUM($D$19:D56)&lt;=$F$15-C57,$F$6-SUM($D$19:D56),$F$15-C57)))</f>
        <v> </v>
      </c>
      <c r="E57" s="95" t="str">
        <f t="shared" si="17"/>
        <v> </v>
      </c>
      <c r="F57" s="70">
        <f t="shared" si="18"/>
      </c>
      <c r="G57" s="70">
        <f t="shared" si="0"/>
      </c>
      <c r="H57" s="70">
        <f t="shared" si="9"/>
      </c>
      <c r="I57" s="95">
        <f>IF(R57&lt;&gt;"","",IF(A57="","",IF(H57&gt;=$F$15,0,IF($F$6-SUM($I$19:I56)&lt;=$F$15-H57,$F$6-SUM($I$19:I56),$F$15-H57))))</f>
      </c>
      <c r="J57" s="95">
        <f t="shared" si="1"/>
      </c>
      <c r="K57" s="70">
        <f t="shared" si="2"/>
      </c>
      <c r="L57" s="70">
        <f t="shared" si="3"/>
      </c>
      <c r="M57" s="96">
        <f t="shared" si="10"/>
      </c>
      <c r="N57" s="96">
        <f t="shared" si="11"/>
        <v>0</v>
      </c>
      <c r="O57" s="96">
        <f t="shared" si="12"/>
        <v>0</v>
      </c>
      <c r="P57" s="96">
        <f t="shared" si="13"/>
      </c>
      <c r="Q57" s="96">
        <f t="shared" si="14"/>
      </c>
      <c r="R57" s="96">
        <f t="shared" si="15"/>
      </c>
      <c r="S57" s="96">
        <f t="shared" si="4"/>
      </c>
      <c r="T57" s="96">
        <f t="shared" si="5"/>
        <v>0</v>
      </c>
      <c r="U57" s="96">
        <f>IF(F57&lt;&gt;"E",IF($S57="S",IF(SUM($T$19:$T56)+1&lt;=$F$17,SUM($T$19:$T56)+1,0),0),0)</f>
        <v>0</v>
      </c>
      <c r="V57" s="96">
        <f t="shared" si="16"/>
      </c>
      <c r="W57" s="96">
        <f t="shared" si="20"/>
      </c>
      <c r="X57" s="96">
        <f t="shared" si="19"/>
      </c>
      <c r="Y57" s="96">
        <f t="shared" si="21"/>
      </c>
      <c r="Z57" s="96">
        <f t="shared" si="8"/>
      </c>
    </row>
    <row r="58" spans="1:26" ht="12.75">
      <c r="A58" s="70">
        <f>IF('Nombre de voix le plus élevé'!A58=0,"",'Nombre de voix le plus élevé'!A58)</f>
      </c>
      <c r="B58" s="70">
        <f>IF('Nombre de voix le plus élevé'!B58=0,"",'Nombre de voix le plus élevé'!B58)</f>
      </c>
      <c r="C58" s="70">
        <f>IF(A58&lt;&gt;"",'Nombre de voix le plus élevé'!C58,"")</f>
      </c>
      <c r="D58" s="95" t="str">
        <f>IF(A58=""," ",IF(C58&gt;=$F$15,0,IF($F$6-SUM($D$19:D57)&lt;=$F$15-C58,$F$6-SUM($D$19:D57),$F$15-C58)))</f>
        <v> </v>
      </c>
      <c r="E58" s="95" t="str">
        <f t="shared" si="17"/>
        <v> </v>
      </c>
      <c r="F58" s="70">
        <f t="shared" si="18"/>
      </c>
      <c r="G58" s="70">
        <f t="shared" si="0"/>
      </c>
      <c r="H58" s="70">
        <f t="shared" si="9"/>
      </c>
      <c r="I58" s="95">
        <f>IF(R58&lt;&gt;"","",IF(A58="","",IF(H58&gt;=$F$15,0,IF($F$6-SUM($I$19:I57)&lt;=$F$15-H58,$F$6-SUM($I$19:I57),$F$15-H58))))</f>
      </c>
      <c r="J58" s="95">
        <f t="shared" si="1"/>
      </c>
      <c r="K58" s="70">
        <f t="shared" si="2"/>
      </c>
      <c r="L58" s="70">
        <f t="shared" si="3"/>
      </c>
      <c r="M58" s="96">
        <f t="shared" si="10"/>
      </c>
      <c r="N58" s="96">
        <f t="shared" si="11"/>
        <v>0</v>
      </c>
      <c r="O58" s="96">
        <f t="shared" si="12"/>
        <v>0</v>
      </c>
      <c r="P58" s="96">
        <f t="shared" si="13"/>
      </c>
      <c r="Q58" s="96">
        <f t="shared" si="14"/>
      </c>
      <c r="R58" s="96">
        <f t="shared" si="15"/>
      </c>
      <c r="S58" s="96">
        <f t="shared" si="4"/>
      </c>
      <c r="T58" s="96">
        <f t="shared" si="5"/>
        <v>0</v>
      </c>
      <c r="U58" s="96">
        <f>IF(F58&lt;&gt;"E",IF($S58="S",IF(SUM($T$19:$T57)+1&lt;=$F$17,SUM($T$19:$T57)+1,0),0),0)</f>
        <v>0</v>
      </c>
      <c r="V58" s="96">
        <f t="shared" si="16"/>
      </c>
      <c r="W58" s="96">
        <f t="shared" si="20"/>
      </c>
      <c r="X58" s="96">
        <f t="shared" si="19"/>
      </c>
      <c r="Y58" s="96">
        <f t="shared" si="21"/>
      </c>
      <c r="Z58" s="96">
        <f t="shared" si="8"/>
      </c>
    </row>
    <row r="59" spans="1:26" ht="12.75">
      <c r="A59" s="70">
        <f>IF('Nombre de voix le plus élevé'!A59=0,"",'Nombre de voix le plus élevé'!A59)</f>
      </c>
      <c r="B59" s="70">
        <f>IF('Nombre de voix le plus élevé'!B59=0,"",'Nombre de voix le plus élevé'!B59)</f>
      </c>
      <c r="C59" s="70">
        <f>IF(A59&lt;&gt;"",'Nombre de voix le plus élevé'!C59,"")</f>
      </c>
      <c r="D59" s="95" t="str">
        <f>IF(A59=""," ",IF(C59&gt;=$F$15,0,IF($F$6-SUM($D$19:D58)&lt;=$F$15-C59,$F$6-SUM($D$19:D58),$F$15-C59)))</f>
        <v> </v>
      </c>
      <c r="E59" s="95" t="str">
        <f t="shared" si="17"/>
        <v> </v>
      </c>
      <c r="F59" s="70">
        <f t="shared" si="18"/>
      </c>
      <c r="G59" s="70">
        <f t="shared" si="0"/>
      </c>
      <c r="H59" s="70">
        <f t="shared" si="9"/>
      </c>
      <c r="I59" s="95">
        <f>IF(R59&lt;&gt;"","",IF(A59="","",IF(H59&gt;=$F$15,0,IF($F$6-SUM($I$19:I58)&lt;=$F$15-H59,$F$6-SUM($I$19:I58),$F$15-H59))))</f>
      </c>
      <c r="J59" s="95">
        <f t="shared" si="1"/>
      </c>
      <c r="K59" s="70">
        <f t="shared" si="2"/>
      </c>
      <c r="L59" s="70">
        <f t="shared" si="3"/>
      </c>
      <c r="M59" s="96">
        <f t="shared" si="10"/>
      </c>
      <c r="N59" s="96">
        <f t="shared" si="11"/>
        <v>0</v>
      </c>
      <c r="O59" s="96">
        <f t="shared" si="12"/>
        <v>0</v>
      </c>
      <c r="P59" s="96">
        <f t="shared" si="13"/>
      </c>
      <c r="Q59" s="96">
        <f t="shared" si="14"/>
      </c>
      <c r="R59" s="96">
        <f t="shared" si="15"/>
      </c>
      <c r="S59" s="96">
        <f t="shared" si="4"/>
      </c>
      <c r="T59" s="96">
        <f t="shared" si="5"/>
        <v>0</v>
      </c>
      <c r="U59" s="96">
        <f>IF(F59&lt;&gt;"E",IF($S59="S",IF(SUM($T$19:$T58)+1&lt;=$F$17,SUM($T$19:$T58)+1,0),0),0)</f>
        <v>0</v>
      </c>
      <c r="V59" s="96">
        <f t="shared" si="16"/>
      </c>
      <c r="W59" s="96">
        <f t="shared" si="20"/>
      </c>
      <c r="X59" s="96">
        <f t="shared" si="19"/>
      </c>
      <c r="Y59" s="96">
        <f t="shared" si="21"/>
      </c>
      <c r="Z59" s="96">
        <f t="shared" si="8"/>
      </c>
    </row>
    <row r="60" spans="1:26" ht="12.75">
      <c r="A60" s="70">
        <f>IF('Nombre de voix le plus élevé'!A60=0,"",'Nombre de voix le plus élevé'!A60)</f>
      </c>
      <c r="B60" s="70">
        <f>IF('Nombre de voix le plus élevé'!B60=0,"",'Nombre de voix le plus élevé'!B60)</f>
      </c>
      <c r="C60" s="70">
        <f>IF(A60&lt;&gt;"",'Nombre de voix le plus élevé'!C60,"")</f>
      </c>
      <c r="D60" s="95" t="str">
        <f>IF(A60=""," ",IF(C60&gt;=$F$15,0,IF($F$6-SUM($D$19:D59)&lt;=$F$15-C60,$F$6-SUM($D$19:D59),$F$15-C60)))</f>
        <v> </v>
      </c>
      <c r="E60" s="95" t="str">
        <f t="shared" si="17"/>
        <v> </v>
      </c>
      <c r="F60" s="70">
        <f t="shared" si="18"/>
      </c>
      <c r="G60" s="70">
        <f t="shared" si="0"/>
      </c>
      <c r="H60" s="70">
        <f t="shared" si="9"/>
      </c>
      <c r="I60" s="95">
        <f>IF(R60&lt;&gt;"","",IF(A60="","",IF(H60&gt;=$F$15,0,IF($F$6-SUM($I$19:I59)&lt;=$F$15-H60,$F$6-SUM($I$19:I59),$F$15-H60))))</f>
      </c>
      <c r="J60" s="95">
        <f t="shared" si="1"/>
      </c>
      <c r="K60" s="70">
        <f t="shared" si="2"/>
      </c>
      <c r="L60" s="70">
        <f t="shared" si="3"/>
      </c>
      <c r="M60" s="96">
        <f t="shared" si="10"/>
      </c>
      <c r="N60" s="96">
        <f t="shared" si="11"/>
        <v>0</v>
      </c>
      <c r="O60" s="96">
        <f t="shared" si="12"/>
        <v>0</v>
      </c>
      <c r="P60" s="96">
        <f t="shared" si="13"/>
      </c>
      <c r="Q60" s="96">
        <f t="shared" si="14"/>
      </c>
      <c r="R60" s="96">
        <f t="shared" si="15"/>
      </c>
      <c r="S60" s="96">
        <f t="shared" si="4"/>
      </c>
      <c r="T60" s="96">
        <f t="shared" si="5"/>
        <v>0</v>
      </c>
      <c r="U60" s="96">
        <f>IF(F60&lt;&gt;"E",IF($S60="S",IF(SUM($T$19:$T59)+1&lt;=$F$17,SUM($T$19:$T59)+1,0),0),0)</f>
        <v>0</v>
      </c>
      <c r="V60" s="96">
        <f t="shared" si="16"/>
      </c>
      <c r="W60" s="96">
        <f t="shared" si="20"/>
      </c>
      <c r="X60" s="96">
        <f t="shared" si="19"/>
      </c>
      <c r="Y60" s="96">
        <f t="shared" si="21"/>
      </c>
      <c r="Z60" s="96">
        <f t="shared" si="8"/>
      </c>
    </row>
    <row r="61" spans="1:26" ht="12.75">
      <c r="A61" s="70">
        <f>IF('Nombre de voix le plus élevé'!A61=0,"",'Nombre de voix le plus élevé'!A61)</f>
      </c>
      <c r="B61" s="70">
        <f>IF('Nombre de voix le plus élevé'!B61=0,"",'Nombre de voix le plus élevé'!B61)</f>
      </c>
      <c r="C61" s="70">
        <f>IF(A61&lt;&gt;"",'Nombre de voix le plus élevé'!C61,"")</f>
      </c>
      <c r="D61" s="95" t="str">
        <f>IF(A61=""," ",IF(C61&gt;=$F$15,0,IF($F$6-SUM($D$19:D60)&lt;=$F$15-C61,$F$6-SUM($D$19:D60),$F$15-C61)))</f>
        <v> </v>
      </c>
      <c r="E61" s="95" t="str">
        <f t="shared" si="17"/>
        <v> </v>
      </c>
      <c r="F61" s="70">
        <f t="shared" si="18"/>
      </c>
      <c r="G61" s="70">
        <f t="shared" si="0"/>
      </c>
      <c r="H61" s="70">
        <f t="shared" si="9"/>
      </c>
      <c r="I61" s="95">
        <f>IF(R61&lt;&gt;"","",IF(A61="","",IF(H61&gt;=$F$15,0,IF($F$6-SUM($I$19:I60)&lt;=$F$15-H61,$F$6-SUM($I$19:I60),$F$15-H61))))</f>
      </c>
      <c r="J61" s="95">
        <f t="shared" si="1"/>
      </c>
      <c r="K61" s="70">
        <f t="shared" si="2"/>
      </c>
      <c r="L61" s="70">
        <f t="shared" si="3"/>
      </c>
      <c r="M61" s="96">
        <f t="shared" si="10"/>
      </c>
      <c r="N61" s="96">
        <f t="shared" si="11"/>
        <v>0</v>
      </c>
      <c r="O61" s="96">
        <f t="shared" si="12"/>
        <v>0</v>
      </c>
      <c r="P61" s="96">
        <f t="shared" si="13"/>
      </c>
      <c r="Q61" s="96">
        <f t="shared" si="14"/>
      </c>
      <c r="R61" s="96">
        <f t="shared" si="15"/>
      </c>
      <c r="S61" s="96">
        <f t="shared" si="4"/>
      </c>
      <c r="T61" s="96">
        <f t="shared" si="5"/>
        <v>0</v>
      </c>
      <c r="U61" s="96">
        <f>IF(F61&lt;&gt;"E",IF($S61="S",IF(SUM($T$19:$T60)+1&lt;=$F$17,SUM($T$19:$T60)+1,0),0),0)</f>
        <v>0</v>
      </c>
      <c r="V61" s="96">
        <f t="shared" si="16"/>
      </c>
      <c r="W61" s="96">
        <f t="shared" si="20"/>
      </c>
      <c r="X61" s="96">
        <f t="shared" si="19"/>
      </c>
      <c r="Y61" s="96">
        <f t="shared" si="21"/>
      </c>
      <c r="Z61" s="96">
        <f t="shared" si="8"/>
      </c>
    </row>
    <row r="62" spans="1:26" ht="12.75">
      <c r="A62" s="70">
        <f>IF('Nombre de voix le plus élevé'!A62=0,"",'Nombre de voix le plus élevé'!A62)</f>
      </c>
      <c r="B62" s="70">
        <f>IF('Nombre de voix le plus élevé'!B62=0,"",'Nombre de voix le plus élevé'!B62)</f>
      </c>
      <c r="C62" s="70">
        <f>IF(A62&lt;&gt;"",'Nombre de voix le plus élevé'!C62,"")</f>
      </c>
      <c r="D62" s="95" t="str">
        <f>IF(A62=""," ",IF(C62&gt;=$F$15,0,IF($F$6-SUM($D$19:D61)&lt;=$F$15-C62,$F$6-SUM($D$19:D61),$F$15-C62)))</f>
        <v> </v>
      </c>
      <c r="E62" s="95" t="str">
        <f t="shared" si="17"/>
        <v> </v>
      </c>
      <c r="F62" s="70">
        <f t="shared" si="18"/>
      </c>
      <c r="G62" s="70">
        <f t="shared" si="0"/>
      </c>
      <c r="H62" s="70">
        <f t="shared" si="9"/>
      </c>
      <c r="I62" s="95">
        <f>IF(R62&lt;&gt;"","",IF(A62="","",IF(H62&gt;=$F$15,0,IF($F$6-SUM($I$19:I61)&lt;=$F$15-H62,$F$6-SUM($I$19:I61),$F$15-H62))))</f>
      </c>
      <c r="J62" s="95">
        <f t="shared" si="1"/>
      </c>
      <c r="K62" s="70">
        <f t="shared" si="2"/>
      </c>
      <c r="L62" s="70">
        <f t="shared" si="3"/>
      </c>
      <c r="M62" s="96">
        <f t="shared" si="10"/>
      </c>
      <c r="N62" s="96">
        <f t="shared" si="11"/>
        <v>0</v>
      </c>
      <c r="O62" s="96">
        <f t="shared" si="12"/>
        <v>0</v>
      </c>
      <c r="P62" s="96">
        <f t="shared" si="13"/>
      </c>
      <c r="Q62" s="96">
        <f t="shared" si="14"/>
      </c>
      <c r="R62" s="96">
        <f t="shared" si="15"/>
      </c>
      <c r="S62" s="96">
        <f t="shared" si="4"/>
      </c>
      <c r="T62" s="96">
        <f t="shared" si="5"/>
        <v>0</v>
      </c>
      <c r="U62" s="96">
        <f>IF(F62&lt;&gt;"E",IF($S62="S",IF(SUM($T$19:$T61)+1&lt;=$F$17,SUM($T$19:$T61)+1,0),0),0)</f>
        <v>0</v>
      </c>
      <c r="V62" s="96">
        <f t="shared" si="16"/>
      </c>
      <c r="W62" s="96">
        <f t="shared" si="20"/>
      </c>
      <c r="X62" s="96">
        <f t="shared" si="19"/>
      </c>
      <c r="Y62" s="96">
        <f t="shared" si="21"/>
      </c>
      <c r="Z62" s="96">
        <f t="shared" si="8"/>
      </c>
    </row>
    <row r="63" spans="1:26" ht="12.75">
      <c r="A63" s="70">
        <f>IF('Nombre de voix le plus élevé'!A63=0,"",'Nombre de voix le plus élevé'!A63)</f>
      </c>
      <c r="B63" s="70">
        <f>IF('Nombre de voix le plus élevé'!B63=0,"",'Nombre de voix le plus élevé'!B63)</f>
      </c>
      <c r="C63" s="70">
        <f>IF(A63&lt;&gt;"",'Nombre de voix le plus élevé'!C63,"")</f>
      </c>
      <c r="D63" s="95" t="str">
        <f>IF(A63=""," ",IF(C63&gt;=$F$15,0,IF($F$6-SUM($D$19:D62)&lt;=$F$15-C63,$F$6-SUM($D$19:D62),$F$15-C63)))</f>
        <v> </v>
      </c>
      <c r="E63" s="95" t="str">
        <f t="shared" si="17"/>
        <v> </v>
      </c>
      <c r="F63" s="70">
        <f t="shared" si="18"/>
      </c>
      <c r="G63" s="70">
        <f t="shared" si="0"/>
      </c>
      <c r="H63" s="70">
        <f t="shared" si="9"/>
      </c>
      <c r="I63" s="95">
        <f>IF(R63&lt;&gt;"","",IF(A63="","",IF(H63&gt;=$F$15,0,IF($F$6-SUM($I$19:I62)&lt;=$F$15-H63,$F$6-SUM($I$19:I62),$F$15-H63))))</f>
      </c>
      <c r="J63" s="95">
        <f t="shared" si="1"/>
      </c>
      <c r="K63" s="70">
        <f t="shared" si="2"/>
      </c>
      <c r="L63" s="70">
        <f t="shared" si="3"/>
      </c>
      <c r="M63" s="96">
        <f t="shared" si="10"/>
      </c>
      <c r="N63" s="96">
        <f t="shared" si="11"/>
        <v>0</v>
      </c>
      <c r="O63" s="96">
        <f t="shared" si="12"/>
        <v>0</v>
      </c>
      <c r="P63" s="96">
        <f t="shared" si="13"/>
      </c>
      <c r="Q63" s="96">
        <f t="shared" si="14"/>
      </c>
      <c r="R63" s="96">
        <f t="shared" si="15"/>
      </c>
      <c r="S63" s="96">
        <f t="shared" si="4"/>
      </c>
      <c r="T63" s="96">
        <f t="shared" si="5"/>
        <v>0</v>
      </c>
      <c r="U63" s="96">
        <f>IF(F63&lt;&gt;"E",IF($S63="S",IF(SUM($T$19:$T62)+1&lt;=$F$17,SUM($T$19:$T62)+1,0),0),0)</f>
        <v>0</v>
      </c>
      <c r="V63" s="96">
        <f t="shared" si="16"/>
      </c>
      <c r="W63" s="96">
        <f t="shared" si="20"/>
      </c>
      <c r="X63" s="96">
        <f t="shared" si="19"/>
      </c>
      <c r="Y63" s="96">
        <f t="shared" si="21"/>
      </c>
      <c r="Z63" s="96">
        <f t="shared" si="8"/>
      </c>
    </row>
    <row r="64" spans="1:26" ht="12.75">
      <c r="A64" s="70">
        <f>IF('Nombre de voix le plus élevé'!A64=0,"",'Nombre de voix le plus élevé'!A64)</f>
      </c>
      <c r="B64" s="70">
        <f>IF('Nombre de voix le plus élevé'!B64=0,"",'Nombre de voix le plus élevé'!B64)</f>
      </c>
      <c r="C64" s="70">
        <f>IF(A64&lt;&gt;"",'Nombre de voix le plus élevé'!C64,"")</f>
      </c>
      <c r="D64" s="95" t="str">
        <f>IF(A64=""," ",IF(C64&gt;=$F$15,0,IF($F$6-SUM($D$19:D63)&lt;=$F$15-C64,$F$6-SUM($D$19:D63),$F$15-C64)))</f>
        <v> </v>
      </c>
      <c r="E64" s="95" t="str">
        <f t="shared" si="17"/>
        <v> </v>
      </c>
      <c r="F64" s="70">
        <f t="shared" si="18"/>
      </c>
      <c r="G64" s="70">
        <f t="shared" si="0"/>
      </c>
      <c r="H64" s="70">
        <f t="shared" si="9"/>
      </c>
      <c r="I64" s="95">
        <f>IF(R64&lt;&gt;"","",IF(A64="","",IF(H64&gt;=$F$15,0,IF($F$6-SUM($I$19:I63)&lt;=$F$15-H64,$F$6-SUM($I$19:I63),$F$15-H64))))</f>
      </c>
      <c r="J64" s="95">
        <f t="shared" si="1"/>
      </c>
      <c r="K64" s="70">
        <f t="shared" si="2"/>
      </c>
      <c r="L64" s="70">
        <f t="shared" si="3"/>
      </c>
      <c r="M64" s="96">
        <f t="shared" si="10"/>
      </c>
      <c r="N64" s="96">
        <f t="shared" si="11"/>
        <v>0</v>
      </c>
      <c r="O64" s="96">
        <f t="shared" si="12"/>
        <v>0</v>
      </c>
      <c r="P64" s="96">
        <f t="shared" si="13"/>
      </c>
      <c r="Q64" s="96">
        <f t="shared" si="14"/>
      </c>
      <c r="R64" s="96">
        <f t="shared" si="15"/>
      </c>
      <c r="S64" s="96">
        <f t="shared" si="4"/>
      </c>
      <c r="T64" s="96">
        <f t="shared" si="5"/>
        <v>0</v>
      </c>
      <c r="U64" s="96">
        <f>IF(F64&lt;&gt;"E",IF($S64="S",IF(SUM($T$19:$T63)+1&lt;=$F$17,SUM($T$19:$T63)+1,0),0),0)</f>
        <v>0</v>
      </c>
      <c r="V64" s="96">
        <f t="shared" si="16"/>
      </c>
      <c r="W64" s="96">
        <f t="shared" si="20"/>
      </c>
      <c r="X64" s="96">
        <f t="shared" si="19"/>
      </c>
      <c r="Y64" s="96">
        <f t="shared" si="21"/>
      </c>
      <c r="Z64" s="96">
        <f t="shared" si="8"/>
      </c>
    </row>
    <row r="65" spans="1:26" ht="12.75">
      <c r="A65" s="70">
        <f>IF('Nombre de voix le plus élevé'!A65=0,"",'Nombre de voix le plus élevé'!A65)</f>
      </c>
      <c r="B65" s="70">
        <f>IF('Nombre de voix le plus élevé'!B65=0,"",'Nombre de voix le plus élevé'!B65)</f>
      </c>
      <c r="C65" s="70">
        <f>IF(A65&lt;&gt;"",'Nombre de voix le plus élevé'!C65,"")</f>
      </c>
      <c r="D65" s="95" t="str">
        <f>IF(A65=""," ",IF(C65&gt;=$F$15,0,IF($F$6-SUM($D$19:D64)&lt;=$F$15-C65,$F$6-SUM($D$19:D64),$F$15-C65)))</f>
        <v> </v>
      </c>
      <c r="E65" s="95" t="str">
        <f t="shared" si="17"/>
        <v> </v>
      </c>
      <c r="F65" s="70">
        <f t="shared" si="18"/>
      </c>
      <c r="G65" s="70">
        <f t="shared" si="0"/>
      </c>
      <c r="H65" s="70">
        <f t="shared" si="9"/>
      </c>
      <c r="I65" s="95">
        <f>IF(R65&lt;&gt;"","",IF(A65="","",IF(H65&gt;=$F$15,0,IF($F$6-SUM($I$19:I64)&lt;=$F$15-H65,$F$6-SUM($I$19:I64),$F$15-H65))))</f>
      </c>
      <c r="J65" s="95">
        <f t="shared" si="1"/>
      </c>
      <c r="K65" s="70">
        <f t="shared" si="2"/>
      </c>
      <c r="L65" s="70">
        <f t="shared" si="3"/>
      </c>
      <c r="M65" s="96">
        <f t="shared" si="10"/>
      </c>
      <c r="N65" s="96">
        <f t="shared" si="11"/>
        <v>0</v>
      </c>
      <c r="O65" s="96">
        <f t="shared" si="12"/>
        <v>0</v>
      </c>
      <c r="P65" s="96">
        <f t="shared" si="13"/>
      </c>
      <c r="Q65" s="96">
        <f t="shared" si="14"/>
      </c>
      <c r="R65" s="96">
        <f t="shared" si="15"/>
      </c>
      <c r="S65" s="96">
        <f t="shared" si="4"/>
      </c>
      <c r="T65" s="96">
        <f t="shared" si="5"/>
        <v>0</v>
      </c>
      <c r="U65" s="96">
        <f>IF(F65&lt;&gt;"E",IF($S65="S",IF(SUM($T$19:$T64)+1&lt;=$F$17,SUM($T$19:$T64)+1,0),0),0)</f>
        <v>0</v>
      </c>
      <c r="V65" s="96">
        <f t="shared" si="16"/>
      </c>
      <c r="W65" s="96">
        <f t="shared" si="20"/>
      </c>
      <c r="X65" s="96">
        <f t="shared" si="19"/>
      </c>
      <c r="Y65" s="96">
        <f t="shared" si="21"/>
      </c>
      <c r="Z65" s="96">
        <f t="shared" si="8"/>
      </c>
    </row>
    <row r="66" spans="1:26" ht="12.75">
      <c r="A66" s="70">
        <f>IF('Nombre de voix le plus élevé'!A66=0,"",'Nombre de voix le plus élevé'!A66)</f>
      </c>
      <c r="B66" s="70">
        <f>IF('Nombre de voix le plus élevé'!B66=0,"",'Nombre de voix le plus élevé'!B66)</f>
      </c>
      <c r="C66" s="70">
        <f>IF(A66&lt;&gt;"",'Nombre de voix le plus élevé'!C66,"")</f>
      </c>
      <c r="D66" s="95" t="str">
        <f>IF(A66=""," ",IF(C66&gt;=$F$15,0,IF($F$6-SUM($D$19:D65)&lt;=$F$15-C66,$F$6-SUM($D$19:D65),$F$15-C66)))</f>
        <v> </v>
      </c>
      <c r="E66" s="95" t="str">
        <f t="shared" si="17"/>
        <v> </v>
      </c>
      <c r="F66" s="70">
        <f t="shared" si="18"/>
      </c>
      <c r="G66" s="70">
        <f t="shared" si="0"/>
      </c>
      <c r="H66" s="70">
        <f t="shared" si="9"/>
      </c>
      <c r="I66" s="95">
        <f>IF(R66&lt;&gt;"","",IF(A66="","",IF(H66&gt;=$F$15,0,IF($F$6-SUM($I$19:I65)&lt;=$F$15-H66,$F$6-SUM($I$19:I65),$F$15-H66))))</f>
      </c>
      <c r="J66" s="95">
        <f t="shared" si="1"/>
      </c>
      <c r="K66" s="70">
        <f t="shared" si="2"/>
      </c>
      <c r="L66" s="70">
        <f t="shared" si="3"/>
      </c>
      <c r="M66" s="96">
        <f t="shared" si="10"/>
      </c>
      <c r="N66" s="96">
        <f t="shared" si="11"/>
        <v>0</v>
      </c>
      <c r="O66" s="96">
        <f t="shared" si="12"/>
        <v>0</v>
      </c>
      <c r="P66" s="96">
        <f t="shared" si="13"/>
      </c>
      <c r="Q66" s="96">
        <f t="shared" si="14"/>
      </c>
      <c r="R66" s="96">
        <f t="shared" si="15"/>
      </c>
      <c r="S66" s="96">
        <f t="shared" si="4"/>
      </c>
      <c r="T66" s="96">
        <f t="shared" si="5"/>
        <v>0</v>
      </c>
      <c r="U66" s="96">
        <f>IF(F66&lt;&gt;"E",IF($S66="S",IF(SUM($T$19:$T65)+1&lt;=$F$17,SUM($T$19:$T65)+1,0),0),0)</f>
        <v>0</v>
      </c>
      <c r="V66" s="96">
        <f t="shared" si="16"/>
      </c>
      <c r="W66" s="96">
        <f t="shared" si="20"/>
      </c>
      <c r="X66" s="96">
        <f t="shared" si="19"/>
      </c>
      <c r="Y66" s="96">
        <f t="shared" si="21"/>
      </c>
      <c r="Z66" s="96">
        <f t="shared" si="8"/>
      </c>
    </row>
    <row r="67" spans="1:26" ht="12.75">
      <c r="A67" s="70">
        <f>IF('Nombre de voix le plus élevé'!A67=0,"",'Nombre de voix le plus élevé'!A67)</f>
      </c>
      <c r="B67" s="70">
        <f>IF('Nombre de voix le plus élevé'!B67=0,"",'Nombre de voix le plus élevé'!B67)</f>
      </c>
      <c r="C67" s="70">
        <f>IF(A67&lt;&gt;"",'Nombre de voix le plus élevé'!C67,"")</f>
      </c>
      <c r="D67" s="95" t="str">
        <f>IF(A67=""," ",IF(C67&gt;=$F$15,0,IF($F$6-SUM($D$19:D66)&lt;=$F$15-C67,$F$6-SUM($D$19:D66),$F$15-C67)))</f>
        <v> </v>
      </c>
      <c r="E67" s="95" t="str">
        <f t="shared" si="17"/>
        <v> </v>
      </c>
      <c r="F67" s="70">
        <f t="shared" si="18"/>
      </c>
      <c r="G67" s="70">
        <f t="shared" si="0"/>
      </c>
      <c r="H67" s="70">
        <f t="shared" si="9"/>
      </c>
      <c r="I67" s="95">
        <f>IF(R67&lt;&gt;"","",IF(A67="","",IF(H67&gt;=$F$15,0,IF($F$6-SUM($I$19:I66)&lt;=$F$15-H67,$F$6-SUM($I$19:I66),$F$15-H67))))</f>
      </c>
      <c r="J67" s="95">
        <f t="shared" si="1"/>
      </c>
      <c r="K67" s="70">
        <f t="shared" si="2"/>
      </c>
      <c r="L67" s="70">
        <f t="shared" si="3"/>
      </c>
      <c r="M67" s="96">
        <f t="shared" si="10"/>
      </c>
      <c r="N67" s="96">
        <f t="shared" si="11"/>
        <v>0</v>
      </c>
      <c r="O67" s="96">
        <f t="shared" si="12"/>
        <v>0</v>
      </c>
      <c r="P67" s="96">
        <f t="shared" si="13"/>
      </c>
      <c r="Q67" s="96">
        <f t="shared" si="14"/>
      </c>
      <c r="R67" s="96">
        <f t="shared" si="15"/>
      </c>
      <c r="S67" s="96">
        <f t="shared" si="4"/>
      </c>
      <c r="T67" s="96">
        <f t="shared" si="5"/>
        <v>0</v>
      </c>
      <c r="U67" s="96">
        <f>IF(F67&lt;&gt;"E",IF($S67="S",IF(SUM($T$19:$T66)+1&lt;=$F$17,SUM($T$19:$T66)+1,0),0),0)</f>
        <v>0</v>
      </c>
      <c r="V67" s="96">
        <f t="shared" si="16"/>
      </c>
      <c r="W67" s="96">
        <f t="shared" si="20"/>
      </c>
      <c r="X67" s="96">
        <f t="shared" si="19"/>
      </c>
      <c r="Y67" s="96">
        <f t="shared" si="21"/>
      </c>
      <c r="Z67" s="96">
        <f t="shared" si="8"/>
      </c>
    </row>
    <row r="68" spans="1:26" ht="12.75">
      <c r="A68" s="70">
        <f>IF('Nombre de voix le plus élevé'!A68=0,"",'Nombre de voix le plus élevé'!A68)</f>
      </c>
      <c r="B68" s="70">
        <f>IF('Nombre de voix le plus élevé'!B68=0,"",'Nombre de voix le plus élevé'!B68)</f>
      </c>
      <c r="C68" s="70">
        <f>IF(A68&lt;&gt;"",'Nombre de voix le plus élevé'!C68,"")</f>
      </c>
      <c r="D68" s="95" t="str">
        <f>IF(A68=""," ",IF(C68&gt;=$F$15,0,IF($F$6-SUM($D$19:D67)&lt;=$F$15-C68,$F$6-SUM($D$19:D67),$F$15-C68)))</f>
        <v> </v>
      </c>
      <c r="E68" s="95" t="str">
        <f t="shared" si="17"/>
        <v> </v>
      </c>
      <c r="F68" s="70">
        <f t="shared" si="18"/>
      </c>
      <c r="G68" s="70">
        <f t="shared" si="0"/>
      </c>
      <c r="H68" s="70">
        <f t="shared" si="9"/>
      </c>
      <c r="I68" s="95">
        <f>IF(R68&lt;&gt;"","",IF(A68="","",IF(H68&gt;=$F$15,0,IF($F$6-SUM($I$19:I67)&lt;=$F$15-H68,$F$6-SUM($I$19:I67),$F$15-H68))))</f>
      </c>
      <c r="J68" s="95">
        <f t="shared" si="1"/>
      </c>
      <c r="K68" s="70">
        <f t="shared" si="2"/>
      </c>
      <c r="L68" s="70">
        <f t="shared" si="3"/>
      </c>
      <c r="M68" s="96">
        <f t="shared" si="10"/>
      </c>
      <c r="N68" s="96">
        <f t="shared" si="11"/>
        <v>0</v>
      </c>
      <c r="O68" s="96">
        <f t="shared" si="12"/>
        <v>0</v>
      </c>
      <c r="P68" s="96">
        <f t="shared" si="13"/>
      </c>
      <c r="Q68" s="96">
        <f t="shared" si="14"/>
      </c>
      <c r="R68" s="96">
        <f t="shared" si="15"/>
      </c>
      <c r="S68" s="96">
        <f t="shared" si="4"/>
      </c>
      <c r="T68" s="96">
        <f t="shared" si="5"/>
        <v>0</v>
      </c>
      <c r="U68" s="96">
        <f>IF(F68&lt;&gt;"E",IF($S68="S",IF(SUM($T$19:$T67)+1&lt;=$F$17,SUM($T$19:$T67)+1,0),0),0)</f>
        <v>0</v>
      </c>
      <c r="V68" s="96">
        <f t="shared" si="16"/>
      </c>
      <c r="W68" s="96">
        <f t="shared" si="20"/>
      </c>
      <c r="X68" s="96">
        <f t="shared" si="19"/>
      </c>
      <c r="Y68" s="96">
        <f t="shared" si="21"/>
      </c>
      <c r="Z68" s="96">
        <f t="shared" si="8"/>
      </c>
    </row>
    <row r="69" spans="1:26" ht="12.75">
      <c r="A69" s="70">
        <f>IF('Nombre de voix le plus élevé'!A69=0,"",'Nombre de voix le plus élevé'!A69)</f>
      </c>
      <c r="B69" s="70">
        <f>IF('Nombre de voix le plus élevé'!B69=0,"",'Nombre de voix le plus élevé'!B69)</f>
      </c>
      <c r="C69" s="70">
        <f>IF(A69&lt;&gt;"",'Nombre de voix le plus élevé'!C69,"")</f>
      </c>
      <c r="D69" s="95" t="str">
        <f>IF(A69=""," ",IF(C69&gt;=$F$15,0,IF($F$6-SUM($D$19:D68)&lt;=$F$15-C69,$F$6-SUM($D$19:D68),$F$15-C69)))</f>
        <v> </v>
      </c>
      <c r="E69" s="95" t="str">
        <f t="shared" si="17"/>
        <v> </v>
      </c>
      <c r="F69" s="70">
        <f t="shared" si="18"/>
      </c>
      <c r="G69" s="70">
        <f t="shared" si="0"/>
      </c>
      <c r="H69" s="70">
        <f t="shared" si="9"/>
      </c>
      <c r="I69" s="95">
        <f>IF(R69&lt;&gt;"","",IF(A69="","",IF(H69&gt;=$F$15,0,IF($F$6-SUM($I$19:I68)&lt;=$F$15-H69,$F$6-SUM($I$19:I68),$F$15-H69))))</f>
      </c>
      <c r="J69" s="95">
        <f t="shared" si="1"/>
      </c>
      <c r="K69" s="70">
        <f t="shared" si="2"/>
      </c>
      <c r="L69" s="70">
        <f t="shared" si="3"/>
      </c>
      <c r="M69" s="96">
        <f t="shared" si="10"/>
      </c>
      <c r="N69" s="96">
        <f t="shared" si="11"/>
        <v>0</v>
      </c>
      <c r="O69" s="96">
        <f t="shared" si="12"/>
        <v>0</v>
      </c>
      <c r="P69" s="96">
        <f t="shared" si="13"/>
      </c>
      <c r="Q69" s="96">
        <f t="shared" si="14"/>
      </c>
      <c r="R69" s="96">
        <f t="shared" si="15"/>
      </c>
      <c r="S69" s="96">
        <f t="shared" si="4"/>
      </c>
      <c r="T69" s="96">
        <f t="shared" si="5"/>
        <v>0</v>
      </c>
      <c r="U69" s="96">
        <f>IF(F69&lt;&gt;"E",IF($S69="S",IF(SUM($T$19:$T68)+1&lt;=$F$17,SUM($T$19:$T68)+1,0),0),0)</f>
        <v>0</v>
      </c>
      <c r="V69" s="96">
        <f t="shared" si="16"/>
      </c>
      <c r="W69" s="96">
        <f t="shared" si="20"/>
      </c>
      <c r="X69" s="96">
        <f t="shared" si="19"/>
      </c>
      <c r="Y69" s="96">
        <f t="shared" si="21"/>
      </c>
      <c r="Z69" s="96">
        <f t="shared" si="8"/>
      </c>
    </row>
    <row r="70" spans="1:26" ht="12.75">
      <c r="A70" s="70">
        <f>IF('Nombre de voix le plus élevé'!A70=0,"",'Nombre de voix le plus élevé'!A70)</f>
      </c>
      <c r="B70" s="70">
        <f>IF('Nombre de voix le plus élevé'!B70=0,"",'Nombre de voix le plus élevé'!B70)</f>
      </c>
      <c r="C70" s="70">
        <f>IF(A70&lt;&gt;"",'Nombre de voix le plus élevé'!C70,"")</f>
      </c>
      <c r="D70" s="95" t="str">
        <f>IF(A70=""," ",IF(C70&gt;=$F$15,0,IF($F$6-SUM($D$19:D69)&lt;=$F$15-C70,$F$6-SUM($D$19:D69),$F$15-C70)))</f>
        <v> </v>
      </c>
      <c r="E70" s="95" t="str">
        <f t="shared" si="17"/>
        <v> </v>
      </c>
      <c r="F70" s="70">
        <f t="shared" si="18"/>
      </c>
      <c r="G70" s="70">
        <f t="shared" si="0"/>
      </c>
      <c r="H70" s="70">
        <f t="shared" si="9"/>
      </c>
      <c r="I70" s="95">
        <f>IF(R70&lt;&gt;"","",IF(A70="","",IF(H70&gt;=$F$15,0,IF($F$6-SUM($I$19:I69)&lt;=$F$15-H70,$F$6-SUM($I$19:I69),$F$15-H70))))</f>
      </c>
      <c r="J70" s="95">
        <f t="shared" si="1"/>
      </c>
      <c r="K70" s="70">
        <f t="shared" si="2"/>
      </c>
      <c r="L70" s="70">
        <f t="shared" si="3"/>
      </c>
      <c r="M70" s="96">
        <f t="shared" si="10"/>
      </c>
      <c r="N70" s="96">
        <f t="shared" si="11"/>
        <v>0</v>
      </c>
      <c r="O70" s="96">
        <f t="shared" si="12"/>
        <v>0</v>
      </c>
      <c r="P70" s="96">
        <f t="shared" si="13"/>
      </c>
      <c r="Q70" s="96">
        <f t="shared" si="14"/>
      </c>
      <c r="R70" s="96">
        <f t="shared" si="15"/>
      </c>
      <c r="S70" s="96">
        <f t="shared" si="4"/>
      </c>
      <c r="T70" s="96">
        <f t="shared" si="5"/>
        <v>0</v>
      </c>
      <c r="U70" s="96">
        <f>IF(F70&lt;&gt;"E",IF($S70="S",IF(SUM($T$19:$T69)+1&lt;=$F$17,SUM($T$19:$T69)+1,0),0),0)</f>
        <v>0</v>
      </c>
      <c r="V70" s="96">
        <f t="shared" si="16"/>
      </c>
      <c r="W70" s="96">
        <f t="shared" si="20"/>
      </c>
      <c r="X70" s="96">
        <f t="shared" si="19"/>
      </c>
      <c r="Y70" s="96">
        <f t="shared" si="21"/>
      </c>
      <c r="Z70" s="96">
        <f t="shared" si="8"/>
      </c>
    </row>
    <row r="71" spans="1:26" ht="12.75">
      <c r="A71" s="70">
        <f>IF('Nombre de voix le plus élevé'!A71=0,"",'Nombre de voix le plus élevé'!A71)</f>
      </c>
      <c r="B71" s="70">
        <f>IF('Nombre de voix le plus élevé'!B71=0,"",'Nombre de voix le plus élevé'!B71)</f>
      </c>
      <c r="C71" s="70">
        <f>IF(A71&lt;&gt;"",'Nombre de voix le plus élevé'!C71,"")</f>
      </c>
      <c r="D71" s="95" t="str">
        <f>IF(A71=""," ",IF(C71&gt;=$F$15,0,IF($F$6-SUM($D$19:D70)&lt;=$F$15-C71,$F$6-SUM($D$19:D70),$F$15-C71)))</f>
        <v> </v>
      </c>
      <c r="E71" s="95" t="str">
        <f t="shared" si="17"/>
        <v> </v>
      </c>
      <c r="F71" s="70">
        <f t="shared" si="18"/>
      </c>
      <c r="G71" s="70">
        <f t="shared" si="0"/>
      </c>
      <c r="H71" s="70">
        <f t="shared" si="9"/>
      </c>
      <c r="I71" s="95">
        <f>IF(R71&lt;&gt;"","",IF(A71="","",IF(H71&gt;=$F$15,0,IF($F$6-SUM($I$19:I70)&lt;=$F$15-H71,$F$6-SUM($I$19:I70),$F$15-H71))))</f>
      </c>
      <c r="J71" s="95">
        <f t="shared" si="1"/>
      </c>
      <c r="K71" s="70">
        <f t="shared" si="2"/>
      </c>
      <c r="L71" s="70">
        <f t="shared" si="3"/>
      </c>
      <c r="M71" s="96">
        <f t="shared" si="10"/>
      </c>
      <c r="N71" s="96">
        <f t="shared" si="11"/>
        <v>0</v>
      </c>
      <c r="O71" s="96">
        <f t="shared" si="12"/>
        <v>0</v>
      </c>
      <c r="P71" s="96">
        <f t="shared" si="13"/>
      </c>
      <c r="Q71" s="96">
        <f t="shared" si="14"/>
      </c>
      <c r="R71" s="96">
        <f t="shared" si="15"/>
      </c>
      <c r="S71" s="96">
        <f t="shared" si="4"/>
      </c>
      <c r="T71" s="96">
        <f t="shared" si="5"/>
        <v>0</v>
      </c>
      <c r="U71" s="96">
        <f>IF(F71&lt;&gt;"E",IF($S71="S",IF(SUM($T$19:$T70)+1&lt;=$F$17,SUM($T$19:$T70)+1,0),0),0)</f>
        <v>0</v>
      </c>
      <c r="V71" s="96">
        <f t="shared" si="16"/>
      </c>
      <c r="W71" s="96">
        <f t="shared" si="20"/>
      </c>
      <c r="X71" s="96">
        <f t="shared" si="19"/>
      </c>
      <c r="Y71" s="96">
        <f t="shared" si="21"/>
      </c>
      <c r="Z71" s="96">
        <f t="shared" si="8"/>
      </c>
    </row>
    <row r="72" spans="1:26" ht="12.75">
      <c r="A72" s="70">
        <f>IF('Nombre de voix le plus élevé'!A72=0,"",'Nombre de voix le plus élevé'!A72)</f>
      </c>
      <c r="B72" s="70">
        <f>IF('Nombre de voix le plus élevé'!B72=0,"",'Nombre de voix le plus élevé'!B72)</f>
      </c>
      <c r="C72" s="70">
        <f>IF(A72&lt;&gt;"",'Nombre de voix le plus élevé'!C72,"")</f>
      </c>
      <c r="D72" s="95" t="str">
        <f>IF(A72=""," ",IF(C72&gt;=$F$15,0,IF($F$6-SUM($D$19:D71)&lt;=$F$15-C72,$F$6-SUM($D$19:D71),$F$15-C72)))</f>
        <v> </v>
      </c>
      <c r="E72" s="95" t="str">
        <f t="shared" si="17"/>
        <v> </v>
      </c>
      <c r="F72" s="70">
        <f t="shared" si="18"/>
      </c>
      <c r="G72" s="70">
        <f t="shared" si="0"/>
      </c>
      <c r="H72" s="70">
        <f t="shared" si="9"/>
      </c>
      <c r="I72" s="95">
        <f>IF(R72&lt;&gt;"","",IF(A72="","",IF(H72&gt;=$F$15,0,IF($F$6-SUM($I$19:I71)&lt;=$F$15-H72,$F$6-SUM($I$19:I71),$F$15-H72))))</f>
      </c>
      <c r="J72" s="95">
        <f t="shared" si="1"/>
      </c>
      <c r="K72" s="70">
        <f t="shared" si="2"/>
      </c>
      <c r="L72" s="70">
        <f t="shared" si="3"/>
      </c>
      <c r="M72" s="96">
        <f t="shared" si="10"/>
      </c>
      <c r="N72" s="96">
        <f t="shared" si="11"/>
        <v>0</v>
      </c>
      <c r="O72" s="96">
        <f t="shared" si="12"/>
        <v>0</v>
      </c>
      <c r="P72" s="96">
        <f t="shared" si="13"/>
      </c>
      <c r="Q72" s="96">
        <f t="shared" si="14"/>
      </c>
      <c r="R72" s="96">
        <f t="shared" si="15"/>
      </c>
      <c r="S72" s="96">
        <f t="shared" si="4"/>
      </c>
      <c r="T72" s="96">
        <f t="shared" si="5"/>
        <v>0</v>
      </c>
      <c r="U72" s="96">
        <f>IF(F72&lt;&gt;"E",IF($S72="S",IF(SUM($T$19:$T71)+1&lt;=$F$17,SUM($T$19:$T71)+1,0),0),0)</f>
        <v>0</v>
      </c>
      <c r="V72" s="96">
        <f t="shared" si="16"/>
      </c>
      <c r="W72" s="96">
        <f t="shared" si="20"/>
      </c>
      <c r="X72" s="96">
        <f t="shared" si="19"/>
      </c>
      <c r="Y72" s="96">
        <f t="shared" si="21"/>
      </c>
      <c r="Z72" s="96">
        <f t="shared" si="8"/>
      </c>
    </row>
    <row r="73" spans="1:26" ht="12.75">
      <c r="A73" s="70">
        <f>IF('Nombre de voix le plus élevé'!A73=0,"",'Nombre de voix le plus élevé'!A73)</f>
      </c>
      <c r="B73" s="70">
        <f>IF('Nombre de voix le plus élevé'!B73=0,"",'Nombre de voix le plus élevé'!B73)</f>
      </c>
      <c r="C73" s="70">
        <f>IF(A73&lt;&gt;"",'Nombre de voix le plus élevé'!C73,"")</f>
      </c>
      <c r="D73" s="95" t="str">
        <f>IF(A73=""," ",IF(C73&gt;=$F$15,0,IF($F$6-SUM($D$19:D72)&lt;=$F$15-C73,$F$6-SUM($D$19:D72),$F$15-C73)))</f>
        <v> </v>
      </c>
      <c r="E73" s="95" t="str">
        <f t="shared" si="17"/>
        <v> </v>
      </c>
      <c r="F73" s="70">
        <f t="shared" si="18"/>
      </c>
      <c r="G73" s="70">
        <f t="shared" si="0"/>
      </c>
      <c r="H73" s="70">
        <f t="shared" si="9"/>
      </c>
      <c r="I73" s="95">
        <f>IF(R73&lt;&gt;"","",IF(A73="","",IF(H73&gt;=$F$15,0,IF($F$6-SUM($I$19:I72)&lt;=$F$15-H73,$F$6-SUM($I$19:I72),$F$15-H73))))</f>
      </c>
      <c r="J73" s="95">
        <f t="shared" si="1"/>
      </c>
      <c r="K73" s="70">
        <f t="shared" si="2"/>
      </c>
      <c r="L73" s="70">
        <f t="shared" si="3"/>
      </c>
      <c r="M73" s="96">
        <f t="shared" si="10"/>
      </c>
      <c r="N73" s="96">
        <f t="shared" si="11"/>
        <v>0</v>
      </c>
      <c r="O73" s="96">
        <f t="shared" si="12"/>
        <v>0</v>
      </c>
      <c r="P73" s="96">
        <f t="shared" si="13"/>
      </c>
      <c r="Q73" s="96">
        <f t="shared" si="14"/>
      </c>
      <c r="R73" s="96">
        <f t="shared" si="15"/>
      </c>
      <c r="S73" s="96">
        <f t="shared" si="4"/>
      </c>
      <c r="T73" s="96">
        <f t="shared" si="5"/>
        <v>0</v>
      </c>
      <c r="U73" s="96">
        <f>IF(F73&lt;&gt;"E",IF($S73="S",IF(SUM($T$19:$T72)+1&lt;=$F$17,SUM($T$19:$T72)+1,0),0),0)</f>
        <v>0</v>
      </c>
      <c r="V73" s="96">
        <f t="shared" si="16"/>
      </c>
      <c r="W73" s="96">
        <f t="shared" si="20"/>
      </c>
      <c r="X73" s="96">
        <f t="shared" si="19"/>
      </c>
      <c r="Y73" s="96">
        <f t="shared" si="21"/>
      </c>
      <c r="Z73" s="96">
        <f t="shared" si="8"/>
      </c>
    </row>
    <row r="74" spans="1:26" ht="12.75">
      <c r="A74" s="70">
        <f>IF('Nombre de voix le plus élevé'!A74=0,"",'Nombre de voix le plus élevé'!A74)</f>
      </c>
      <c r="B74" s="70">
        <f>IF('Nombre de voix le plus élevé'!B74=0,"",'Nombre de voix le plus élevé'!B74)</f>
      </c>
      <c r="C74" s="70">
        <f>IF(A74&lt;&gt;"",'Nombre de voix le plus élevé'!C74,"")</f>
      </c>
      <c r="D74" s="95" t="str">
        <f>IF(A74=""," ",IF(C74&gt;=$F$15,0,IF($F$6-SUM($D$19:D73)&lt;=$F$15-C74,$F$6-SUM($D$19:D73),$F$15-C74)))</f>
        <v> </v>
      </c>
      <c r="E74" s="95" t="str">
        <f t="shared" si="17"/>
        <v> </v>
      </c>
      <c r="F74" s="70">
        <f t="shared" si="18"/>
      </c>
      <c r="G74" s="70">
        <f t="shared" si="0"/>
      </c>
      <c r="H74" s="70">
        <f t="shared" si="9"/>
      </c>
      <c r="I74" s="95">
        <f>IF(R74&lt;&gt;"","",IF(A74="","",IF(H74&gt;=$F$15,0,IF($F$6-SUM($I$19:I73)&lt;=$F$15-H74,$F$6-SUM($I$19:I73),$F$15-H74))))</f>
      </c>
      <c r="J74" s="95">
        <f t="shared" si="1"/>
      </c>
      <c r="K74" s="70">
        <f t="shared" si="2"/>
      </c>
      <c r="L74" s="70">
        <f t="shared" si="3"/>
      </c>
      <c r="M74" s="96">
        <f t="shared" si="10"/>
      </c>
      <c r="N74" s="96">
        <f t="shared" si="11"/>
        <v>0</v>
      </c>
      <c r="O74" s="96">
        <f t="shared" si="12"/>
        <v>0</v>
      </c>
      <c r="P74" s="96">
        <f t="shared" si="13"/>
      </c>
      <c r="Q74" s="96">
        <f t="shared" si="14"/>
      </c>
      <c r="R74" s="96">
        <f t="shared" si="15"/>
      </c>
      <c r="S74" s="96">
        <f t="shared" si="4"/>
      </c>
      <c r="T74" s="96">
        <f t="shared" si="5"/>
        <v>0</v>
      </c>
      <c r="U74" s="96">
        <f>IF(F74&lt;&gt;"E",IF($S74="S",IF(SUM($T$19:$T73)+1&lt;=$F$17,SUM($T$19:$T73)+1,0),0),0)</f>
        <v>0</v>
      </c>
      <c r="V74" s="96">
        <f t="shared" si="16"/>
      </c>
      <c r="W74" s="96">
        <f t="shared" si="20"/>
      </c>
      <c r="X74" s="96">
        <f t="shared" si="19"/>
      </c>
      <c r="Y74" s="96">
        <f t="shared" si="21"/>
      </c>
      <c r="Z74" s="96">
        <f t="shared" si="8"/>
      </c>
    </row>
    <row r="75" spans="1:26" ht="12.75">
      <c r="A75" s="70">
        <f>IF('Nombre de voix le plus élevé'!A75=0,"",'Nombre de voix le plus élevé'!A75)</f>
      </c>
      <c r="B75" s="70">
        <f>IF('Nombre de voix le plus élevé'!B75=0,"",'Nombre de voix le plus élevé'!B75)</f>
      </c>
      <c r="C75" s="70">
        <f>IF(A75&lt;&gt;"",'Nombre de voix le plus élevé'!C75,"")</f>
      </c>
      <c r="D75" s="95" t="str">
        <f>IF(A75=""," ",IF(C75&gt;=$F$15,0,IF($F$6-SUM($D$19:D74)&lt;=$F$15-C75,$F$6-SUM($D$19:D74),$F$15-C75)))</f>
        <v> </v>
      </c>
      <c r="E75" s="95" t="str">
        <f t="shared" si="17"/>
        <v> </v>
      </c>
      <c r="F75" s="70">
        <f t="shared" si="18"/>
      </c>
      <c r="G75" s="70">
        <f t="shared" si="0"/>
      </c>
      <c r="H75" s="70">
        <f t="shared" si="9"/>
      </c>
      <c r="I75" s="95">
        <f>IF(R75&lt;&gt;"","",IF(A75="","",IF(H75&gt;=$F$15,0,IF($F$6-SUM($I$19:I74)&lt;=$F$15-H75,$F$6-SUM($I$19:I74),$F$15-H75))))</f>
      </c>
      <c r="J75" s="95">
        <f t="shared" si="1"/>
      </c>
      <c r="K75" s="70">
        <f t="shared" si="2"/>
      </c>
      <c r="L75" s="70">
        <f t="shared" si="3"/>
      </c>
      <c r="M75" s="96">
        <f t="shared" si="10"/>
      </c>
      <c r="N75" s="96">
        <f t="shared" si="11"/>
        <v>0</v>
      </c>
      <c r="O75" s="96">
        <f t="shared" si="12"/>
        <v>0</v>
      </c>
      <c r="P75" s="96">
        <f t="shared" si="13"/>
      </c>
      <c r="Q75" s="96">
        <f t="shared" si="14"/>
      </c>
      <c r="R75" s="96">
        <f t="shared" si="15"/>
      </c>
      <c r="S75" s="96">
        <f t="shared" si="4"/>
      </c>
      <c r="T75" s="96">
        <f t="shared" si="5"/>
        <v>0</v>
      </c>
      <c r="U75" s="96">
        <f>IF(F75&lt;&gt;"E",IF($S75="S",IF(SUM($T$19:$T74)+1&lt;=$F$17,SUM($T$19:$T74)+1,0),0),0)</f>
        <v>0</v>
      </c>
      <c r="V75" s="96">
        <f t="shared" si="16"/>
      </c>
      <c r="W75" s="96">
        <f t="shared" si="20"/>
      </c>
      <c r="X75" s="96">
        <f t="shared" si="19"/>
      </c>
      <c r="Y75" s="96">
        <f t="shared" si="21"/>
      </c>
      <c r="Z75" s="96">
        <f t="shared" si="8"/>
      </c>
    </row>
    <row r="76" spans="1:26" ht="12.75">
      <c r="A76" s="70">
        <f>IF('Nombre de voix le plus élevé'!A76=0,"",'Nombre de voix le plus élevé'!A76)</f>
      </c>
      <c r="B76" s="70">
        <f>IF('Nombre de voix le plus élevé'!B76=0,"",'Nombre de voix le plus élevé'!B76)</f>
      </c>
      <c r="C76" s="70">
        <f>IF(A76&lt;&gt;"",'Nombre de voix le plus élevé'!C76,"")</f>
      </c>
      <c r="D76" s="95" t="str">
        <f>IF(A76=""," ",IF(C76&gt;=$F$15,0,IF($F$6-SUM($D$19:D75)&lt;=$F$15-C76,$F$6-SUM($D$19:D75),$F$15-C76)))</f>
        <v> </v>
      </c>
      <c r="E76" s="95" t="str">
        <f t="shared" si="17"/>
        <v> </v>
      </c>
      <c r="F76" s="70">
        <f t="shared" si="18"/>
      </c>
      <c r="G76" s="70">
        <f t="shared" si="0"/>
      </c>
      <c r="H76" s="70">
        <f t="shared" si="9"/>
      </c>
      <c r="I76" s="95">
        <f>IF(R76&lt;&gt;"","",IF(A76="","",IF(H76&gt;=$F$15,0,IF($F$6-SUM($I$19:I75)&lt;=$F$15-H76,$F$6-SUM($I$19:I75),$F$15-H76))))</f>
      </c>
      <c r="J76" s="95">
        <f t="shared" si="1"/>
      </c>
      <c r="K76" s="70">
        <f t="shared" si="2"/>
      </c>
      <c r="L76" s="70">
        <f t="shared" si="3"/>
      </c>
      <c r="M76" s="96">
        <f t="shared" si="10"/>
      </c>
      <c r="N76" s="96">
        <f t="shared" si="11"/>
        <v>0</v>
      </c>
      <c r="O76" s="96">
        <f t="shared" si="12"/>
        <v>0</v>
      </c>
      <c r="P76" s="96">
        <f t="shared" si="13"/>
      </c>
      <c r="Q76" s="96">
        <f t="shared" si="14"/>
      </c>
      <c r="R76" s="96">
        <f t="shared" si="15"/>
      </c>
      <c r="S76" s="96">
        <f t="shared" si="4"/>
      </c>
      <c r="T76" s="96">
        <f t="shared" si="5"/>
        <v>0</v>
      </c>
      <c r="U76" s="96">
        <f>IF(F76&lt;&gt;"E",IF($S76="S",IF(SUM($T$19:$T75)+1&lt;=$F$17,SUM($T$19:$T75)+1,0),0),0)</f>
        <v>0</v>
      </c>
      <c r="V76" s="96">
        <f t="shared" si="16"/>
      </c>
      <c r="W76" s="96">
        <f t="shared" si="20"/>
      </c>
      <c r="X76" s="96">
        <f t="shared" si="19"/>
      </c>
      <c r="Y76" s="96">
        <f t="shared" si="21"/>
      </c>
      <c r="Z76" s="96">
        <f t="shared" si="8"/>
      </c>
    </row>
    <row r="77" spans="1:26" ht="12.75">
      <c r="A77" s="70">
        <f>IF('Nombre de voix le plus élevé'!A77=0,"",'Nombre de voix le plus élevé'!A77)</f>
      </c>
      <c r="B77" s="70">
        <f>IF('Nombre de voix le plus élevé'!B77=0,"",'Nombre de voix le plus élevé'!B77)</f>
      </c>
      <c r="C77" s="70">
        <f>IF(A77&lt;&gt;"",'Nombre de voix le plus élevé'!C77,"")</f>
      </c>
      <c r="D77" s="95" t="str">
        <f>IF(A77=""," ",IF(C77&gt;=$F$15,0,IF($F$6-SUM($D$19:D76)&lt;=$F$15-C77,$F$6-SUM($D$19:D76),$F$15-C77)))</f>
        <v> </v>
      </c>
      <c r="E77" s="95" t="str">
        <f t="shared" si="17"/>
        <v> </v>
      </c>
      <c r="F77" s="70">
        <f t="shared" si="18"/>
      </c>
      <c r="G77" s="70">
        <f t="shared" si="0"/>
      </c>
      <c r="H77" s="70">
        <f t="shared" si="9"/>
      </c>
      <c r="I77" s="95">
        <f>IF(R77&lt;&gt;"","",IF(A77="","",IF(H77&gt;=$F$15,0,IF($F$6-SUM($I$19:I76)&lt;=$F$15-H77,$F$6-SUM($I$19:I76),$F$15-H77))))</f>
      </c>
      <c r="J77" s="95">
        <f t="shared" si="1"/>
      </c>
      <c r="K77" s="70">
        <f t="shared" si="2"/>
      </c>
      <c r="L77" s="70">
        <f t="shared" si="3"/>
      </c>
      <c r="M77" s="96">
        <f t="shared" si="10"/>
      </c>
      <c r="N77" s="96">
        <f t="shared" si="11"/>
        <v>0</v>
      </c>
      <c r="O77" s="96">
        <f t="shared" si="12"/>
        <v>0</v>
      </c>
      <c r="P77" s="96">
        <f t="shared" si="13"/>
      </c>
      <c r="Q77" s="96">
        <f t="shared" si="14"/>
      </c>
      <c r="R77" s="96">
        <f t="shared" si="15"/>
      </c>
      <c r="S77" s="96">
        <f t="shared" si="4"/>
      </c>
      <c r="T77" s="96">
        <f t="shared" si="5"/>
        <v>0</v>
      </c>
      <c r="U77" s="96">
        <f>IF(F77&lt;&gt;"E",IF($S77="S",IF(SUM($T$19:$T76)+1&lt;=$F$17,SUM($T$19:$T76)+1,0),0),0)</f>
        <v>0</v>
      </c>
      <c r="V77" s="96">
        <f t="shared" si="16"/>
      </c>
      <c r="W77" s="96">
        <f t="shared" si="20"/>
      </c>
      <c r="X77" s="96">
        <f t="shared" si="19"/>
      </c>
      <c r="Y77" s="96">
        <f t="shared" si="21"/>
      </c>
      <c r="Z77" s="96">
        <f t="shared" si="8"/>
      </c>
    </row>
    <row r="78" spans="1:26" ht="12.75">
      <c r="A78" s="70">
        <f>IF('Nombre de voix le plus élevé'!A78=0,"",'Nombre de voix le plus élevé'!A78)</f>
      </c>
      <c r="B78" s="70">
        <f>IF('Nombre de voix le plus élevé'!B78=0,"",'Nombre de voix le plus élevé'!B78)</f>
      </c>
      <c r="C78" s="70">
        <f>IF(A78&lt;&gt;"",'Nombre de voix le plus élevé'!C78,"")</f>
      </c>
      <c r="D78" s="95" t="str">
        <f>IF(A78=""," ",IF(C78&gt;=$F$15,0,IF($F$6-SUM($D$19:D77)&lt;=$F$15-C78,$F$6-SUM($D$19:D77),$F$15-C78)))</f>
        <v> </v>
      </c>
      <c r="E78" s="95" t="str">
        <f t="shared" si="17"/>
        <v> </v>
      </c>
      <c r="F78" s="70">
        <f t="shared" si="18"/>
      </c>
      <c r="G78" s="70">
        <f t="shared" si="0"/>
      </c>
      <c r="H78" s="70">
        <f t="shared" si="9"/>
      </c>
      <c r="I78" s="95">
        <f>IF(R78&lt;&gt;"","",IF(A78="","",IF(H78&gt;=$F$15,0,IF($F$6-SUM($I$19:I77)&lt;=$F$15-H78,$F$6-SUM($I$19:I77),$F$15-H78))))</f>
      </c>
      <c r="J78" s="95">
        <f t="shared" si="1"/>
      </c>
      <c r="K78" s="70">
        <f t="shared" si="2"/>
      </c>
      <c r="L78" s="70">
        <f t="shared" si="3"/>
      </c>
      <c r="M78" s="96">
        <f t="shared" si="10"/>
      </c>
      <c r="N78" s="96">
        <f t="shared" si="11"/>
        <v>0</v>
      </c>
      <c r="O78" s="96">
        <f t="shared" si="12"/>
        <v>0</v>
      </c>
      <c r="P78" s="96">
        <f t="shared" si="13"/>
      </c>
      <c r="Q78" s="96">
        <f t="shared" si="14"/>
      </c>
      <c r="R78" s="96">
        <f t="shared" si="15"/>
      </c>
      <c r="S78" s="96">
        <f t="shared" si="4"/>
      </c>
      <c r="T78" s="96">
        <f t="shared" si="5"/>
        <v>0</v>
      </c>
      <c r="U78" s="96">
        <f>IF(F78&lt;&gt;"E",IF($S78="S",IF(SUM($T$19:$T77)+1&lt;=$F$17,SUM($T$19:$T77)+1,0),0),0)</f>
        <v>0</v>
      </c>
      <c r="V78" s="96">
        <f t="shared" si="16"/>
      </c>
      <c r="W78" s="96">
        <f t="shared" si="20"/>
      </c>
      <c r="X78" s="96">
        <f t="shared" si="19"/>
      </c>
      <c r="Y78" s="96">
        <f t="shared" si="21"/>
      </c>
      <c r="Z78" s="96">
        <f t="shared" si="8"/>
      </c>
    </row>
    <row r="79" spans="1:26" ht="12.75">
      <c r="A79" s="70">
        <f>IF('Nombre de voix le plus élevé'!A79=0,"",'Nombre de voix le plus élevé'!A79)</f>
      </c>
      <c r="B79" s="70">
        <f>IF('Nombre de voix le plus élevé'!B79=0,"",'Nombre de voix le plus élevé'!B79)</f>
      </c>
      <c r="C79" s="70">
        <f>IF(A79&lt;&gt;"",'Nombre de voix le plus élevé'!C79,"")</f>
      </c>
      <c r="D79" s="95" t="str">
        <f>IF(A79=""," ",IF(C79&gt;=$F$15,0,IF($F$6-SUM($D$19:D78)&lt;=$F$15-C79,$F$6-SUM($D$19:D78),$F$15-C79)))</f>
        <v> </v>
      </c>
      <c r="E79" s="95" t="str">
        <f t="shared" si="17"/>
        <v> </v>
      </c>
      <c r="F79" s="70">
        <f t="shared" si="18"/>
      </c>
      <c r="G79" s="70">
        <f t="shared" si="0"/>
      </c>
      <c r="H79" s="70">
        <f t="shared" si="9"/>
      </c>
      <c r="I79" s="95">
        <f>IF(R79&lt;&gt;"","",IF(A79="","",IF(H79&gt;=$F$15,0,IF($F$6-SUM($I$19:I78)&lt;=$F$15-H79,$F$6-SUM($I$19:I78),$F$15-H79))))</f>
      </c>
      <c r="J79" s="95">
        <f t="shared" si="1"/>
      </c>
      <c r="K79" s="70">
        <f t="shared" si="2"/>
      </c>
      <c r="L79" s="70">
        <f t="shared" si="3"/>
      </c>
      <c r="M79" s="96">
        <f t="shared" si="10"/>
      </c>
      <c r="N79" s="96">
        <f t="shared" si="11"/>
        <v>0</v>
      </c>
      <c r="O79" s="96">
        <f t="shared" si="12"/>
        <v>0</v>
      </c>
      <c r="P79" s="96">
        <f t="shared" si="13"/>
      </c>
      <c r="Q79" s="96">
        <f t="shared" si="14"/>
      </c>
      <c r="R79" s="96">
        <f t="shared" si="15"/>
      </c>
      <c r="S79" s="96">
        <f t="shared" si="4"/>
      </c>
      <c r="T79" s="96">
        <f t="shared" si="5"/>
        <v>0</v>
      </c>
      <c r="U79" s="96">
        <f>IF(F79&lt;&gt;"E",IF($S79="S",IF(SUM($T$19:$T78)+1&lt;=$F$17,SUM($T$19:$T78)+1,0),0),0)</f>
        <v>0</v>
      </c>
      <c r="V79" s="96">
        <f t="shared" si="16"/>
      </c>
      <c r="W79" s="96">
        <f t="shared" si="20"/>
      </c>
      <c r="X79" s="96">
        <f t="shared" si="19"/>
      </c>
      <c r="Y79" s="96">
        <f t="shared" si="21"/>
      </c>
      <c r="Z79" s="96">
        <f t="shared" si="8"/>
      </c>
    </row>
    <row r="80" spans="1:26" ht="12.75">
      <c r="A80" s="70">
        <f>IF('Nombre de voix le plus élevé'!A80=0,"",'Nombre de voix le plus élevé'!A80)</f>
      </c>
      <c r="B80" s="70">
        <f>IF('Nombre de voix le plus élevé'!B80=0,"",'Nombre de voix le plus élevé'!B80)</f>
      </c>
      <c r="C80" s="70">
        <f>IF(A80&lt;&gt;"",'Nombre de voix le plus élevé'!C80,"")</f>
      </c>
      <c r="D80" s="95" t="str">
        <f>IF(A80=""," ",IF(C80&gt;=$F$15,0,IF($F$6-SUM($D$19:D79)&lt;=$F$15-C80,$F$6-SUM($D$19:D79),$F$15-C80)))</f>
        <v> </v>
      </c>
      <c r="E80" s="95" t="str">
        <f t="shared" si="17"/>
        <v> </v>
      </c>
      <c r="F80" s="70">
        <f t="shared" si="18"/>
      </c>
      <c r="G80" s="70">
        <f t="shared" si="0"/>
      </c>
      <c r="H80" s="70">
        <f t="shared" si="9"/>
      </c>
      <c r="I80" s="95">
        <f>IF(R80&lt;&gt;"","",IF(A80="","",IF(H80&gt;=$F$15,0,IF($F$6-SUM($I$19:I79)&lt;=$F$15-H80,$F$6-SUM($I$19:I79),$F$15-H80))))</f>
      </c>
      <c r="J80" s="95">
        <f t="shared" si="1"/>
      </c>
      <c r="K80" s="70">
        <f t="shared" si="2"/>
      </c>
      <c r="L80" s="70">
        <f t="shared" si="3"/>
      </c>
      <c r="M80" s="96">
        <f t="shared" si="10"/>
      </c>
      <c r="N80" s="96">
        <f t="shared" si="11"/>
        <v>0</v>
      </c>
      <c r="O80" s="96">
        <f t="shared" si="12"/>
        <v>0</v>
      </c>
      <c r="P80" s="96">
        <f t="shared" si="13"/>
      </c>
      <c r="Q80" s="96">
        <f t="shared" si="14"/>
      </c>
      <c r="R80" s="96">
        <f t="shared" si="15"/>
      </c>
      <c r="S80" s="96">
        <f t="shared" si="4"/>
      </c>
      <c r="T80" s="96">
        <f t="shared" si="5"/>
        <v>0</v>
      </c>
      <c r="U80" s="96">
        <f>IF(F80&lt;&gt;"E",IF($S80="S",IF(SUM($T$19:$T79)+1&lt;=$F$17,SUM($T$19:$T79)+1,0),0),0)</f>
        <v>0</v>
      </c>
      <c r="V80" s="96">
        <f t="shared" si="16"/>
      </c>
      <c r="W80" s="96">
        <f t="shared" si="20"/>
      </c>
      <c r="X80" s="96">
        <f t="shared" si="19"/>
      </c>
      <c r="Y80" s="96">
        <f t="shared" si="21"/>
      </c>
      <c r="Z80" s="96">
        <f t="shared" si="8"/>
      </c>
    </row>
    <row r="81" spans="1:26" ht="12.75">
      <c r="A81" s="70">
        <f>IF('Nombre de voix le plus élevé'!A81=0,"",'Nombre de voix le plus élevé'!A81)</f>
      </c>
      <c r="B81" s="70">
        <f>IF('Nombre de voix le plus élevé'!B81=0,"",'Nombre de voix le plus élevé'!B81)</f>
      </c>
      <c r="C81" s="70">
        <f>IF(A81&lt;&gt;"",'Nombre de voix le plus élevé'!C81,"")</f>
      </c>
      <c r="D81" s="95" t="str">
        <f>IF(A81=""," ",IF(C81&gt;=$F$15,0,IF($F$6-SUM($D$19:D80)&lt;=$F$15-C81,$F$6-SUM($D$19:D80),$F$15-C81)))</f>
        <v> </v>
      </c>
      <c r="E81" s="95" t="str">
        <f t="shared" si="17"/>
        <v> </v>
      </c>
      <c r="F81" s="70">
        <f t="shared" si="18"/>
      </c>
      <c r="G81" s="70">
        <f t="shared" si="0"/>
      </c>
      <c r="H81" s="70">
        <f t="shared" si="9"/>
      </c>
      <c r="I81" s="95">
        <f>IF(R81&lt;&gt;"","",IF(A81="","",IF(H81&gt;=$F$15,0,IF($F$6-SUM($I$19:I80)&lt;=$F$15-H81,$F$6-SUM($I$19:I80),$F$15-H81))))</f>
      </c>
      <c r="J81" s="95">
        <f t="shared" si="1"/>
      </c>
      <c r="K81" s="70">
        <f t="shared" si="2"/>
      </c>
      <c r="L81" s="70">
        <f t="shared" si="3"/>
      </c>
      <c r="M81" s="96">
        <f t="shared" si="10"/>
      </c>
      <c r="N81" s="96">
        <f t="shared" si="11"/>
        <v>0</v>
      </c>
      <c r="O81" s="96">
        <f t="shared" si="12"/>
        <v>0</v>
      </c>
      <c r="P81" s="96">
        <f t="shared" si="13"/>
      </c>
      <c r="Q81" s="96">
        <f t="shared" si="14"/>
      </c>
      <c r="R81" s="96">
        <f t="shared" si="15"/>
      </c>
      <c r="S81" s="96">
        <f t="shared" si="4"/>
      </c>
      <c r="T81" s="96">
        <f t="shared" si="5"/>
        <v>0</v>
      </c>
      <c r="U81" s="96">
        <f>IF(F81&lt;&gt;"E",IF($S81="S",IF(SUM($T$19:$T80)+1&lt;=$F$17,SUM($T$19:$T80)+1,0),0),0)</f>
        <v>0</v>
      </c>
      <c r="V81" s="96">
        <f t="shared" si="16"/>
      </c>
      <c r="W81" s="96">
        <f t="shared" si="20"/>
      </c>
      <c r="X81" s="96">
        <f t="shared" si="19"/>
      </c>
      <c r="Y81" s="96">
        <f t="shared" si="21"/>
      </c>
      <c r="Z81" s="96">
        <f t="shared" si="8"/>
      </c>
    </row>
    <row r="82" spans="1:26" ht="12.75">
      <c r="A82" s="70">
        <f>IF('Nombre de voix le plus élevé'!A82=0,"",'Nombre de voix le plus élevé'!A82)</f>
      </c>
      <c r="B82" s="70">
        <f>IF('Nombre de voix le plus élevé'!B82=0,"",'Nombre de voix le plus élevé'!B82)</f>
      </c>
      <c r="C82" s="70">
        <f>IF(A82&lt;&gt;"",'Nombre de voix le plus élevé'!C82,"")</f>
      </c>
      <c r="D82" s="95" t="str">
        <f>IF(A82=""," ",IF(C82&gt;=$F$15,0,IF($F$6-SUM($D$19:D81)&lt;=$F$15-C82,$F$6-SUM($D$19:D81),$F$15-C82)))</f>
        <v> </v>
      </c>
      <c r="E82" s="95" t="str">
        <f t="shared" si="17"/>
        <v> </v>
      </c>
      <c r="F82" s="70">
        <f t="shared" si="18"/>
      </c>
      <c r="G82" s="70">
        <f t="shared" si="0"/>
      </c>
      <c r="H82" s="70">
        <f t="shared" si="9"/>
      </c>
      <c r="I82" s="95">
        <f>IF(R82&lt;&gt;"","",IF(A82="","",IF(H82&gt;=$F$15,0,IF($F$6-SUM($I$19:I81)&lt;=$F$15-H82,$F$6-SUM($I$19:I81),$F$15-H82))))</f>
      </c>
      <c r="J82" s="95">
        <f t="shared" si="1"/>
      </c>
      <c r="K82" s="70">
        <f t="shared" si="2"/>
      </c>
      <c r="L82" s="70">
        <f t="shared" si="3"/>
      </c>
      <c r="M82" s="96">
        <f t="shared" si="10"/>
      </c>
      <c r="N82" s="96">
        <f t="shared" si="11"/>
        <v>0</v>
      </c>
      <c r="O82" s="96">
        <f t="shared" si="12"/>
        <v>0</v>
      </c>
      <c r="P82" s="96">
        <f t="shared" si="13"/>
      </c>
      <c r="Q82" s="96">
        <f t="shared" si="14"/>
      </c>
      <c r="R82" s="96">
        <f t="shared" si="15"/>
      </c>
      <c r="S82" s="96">
        <f t="shared" si="4"/>
      </c>
      <c r="T82" s="96">
        <f t="shared" si="5"/>
        <v>0</v>
      </c>
      <c r="U82" s="96">
        <f>IF(F82&lt;&gt;"E",IF($S82="S",IF(SUM($T$19:$T81)+1&lt;=$F$17,SUM($T$19:$T81)+1,0),0),0)</f>
        <v>0</v>
      </c>
      <c r="V82" s="96">
        <f t="shared" si="16"/>
      </c>
      <c r="W82" s="96">
        <f t="shared" si="20"/>
      </c>
      <c r="X82" s="96">
        <f t="shared" si="19"/>
      </c>
      <c r="Y82" s="96">
        <f t="shared" si="21"/>
      </c>
      <c r="Z82" s="96">
        <f t="shared" si="8"/>
      </c>
    </row>
    <row r="83" spans="1:26" ht="12.75">
      <c r="A83" s="70">
        <f>IF('Nombre de voix le plus élevé'!A83=0,"",'Nombre de voix le plus élevé'!A83)</f>
      </c>
      <c r="B83" s="70">
        <f>IF('Nombre de voix le plus élevé'!B83=0,"",'Nombre de voix le plus élevé'!B83)</f>
      </c>
      <c r="C83" s="70">
        <f>IF(A83&lt;&gt;"",'Nombre de voix le plus élevé'!C83,"")</f>
      </c>
      <c r="D83" s="95" t="str">
        <f>IF(A83=""," ",IF(C83&gt;=$F$15,0,IF($F$6-SUM($D$19:D82)&lt;=$F$15-C83,$F$6-SUM($D$19:D82),$F$15-C83)))</f>
        <v> </v>
      </c>
      <c r="E83" s="95" t="str">
        <f t="shared" si="17"/>
        <v> </v>
      </c>
      <c r="F83" s="70">
        <f t="shared" si="18"/>
      </c>
      <c r="G83" s="70">
        <f>IF(A83&lt;&gt;"",RANK(E83,$E$19:$E$86),"")</f>
      </c>
      <c r="H83" s="70">
        <f t="shared" si="9"/>
      </c>
      <c r="I83" s="95">
        <f>IF(R83&lt;&gt;"","",IF(A83="","",IF(H83&gt;=$F$15,0,IF($F$6-SUM($I$19:I82)&lt;=$F$15-H83,$F$6-SUM($I$19:I82),$F$15-H83))))</f>
      </c>
      <c r="J83" s="95">
        <f>IF(R83&lt;&gt;"","",IF(A83="","",H83+I83))</f>
      </c>
      <c r="K83" s="70">
        <f>IF($T83&lt;&gt;0,X83,"")</f>
      </c>
      <c r="L83" s="70">
        <f>IF(R83&lt;&gt;"","",IF(A83="","",RANK(J83,$J$19:$J$86)))</f>
      </c>
      <c r="M83" s="96">
        <f t="shared" si="10"/>
      </c>
      <c r="N83" s="96">
        <f t="shared" si="11"/>
        <v>0</v>
      </c>
      <c r="O83" s="96">
        <f t="shared" si="12"/>
        <v>0</v>
      </c>
      <c r="P83" s="96">
        <f t="shared" si="13"/>
      </c>
      <c r="Q83" s="96">
        <f t="shared" si="14"/>
      </c>
      <c r="R83" s="96">
        <f t="shared" si="15"/>
      </c>
      <c r="S83" s="96">
        <f t="shared" si="4"/>
      </c>
      <c r="T83" s="96">
        <f>IF(S83="S",1,0)</f>
        <v>0</v>
      </c>
      <c r="U83" s="96">
        <f>IF(F83&lt;&gt;"E",IF($S83="S",IF(SUM($T$19:$T82)+1&lt;=$F$17,SUM($T$19:$T82)+1,0),0),0)</f>
        <v>0</v>
      </c>
      <c r="V83" s="96">
        <f t="shared" si="16"/>
      </c>
      <c r="W83" s="96">
        <f>IF(G83&lt;&gt;"",IF(T83=1,RANK(V83,$V$19:$V$86,1),""),"")</f>
      </c>
      <c r="X83" s="96">
        <f t="shared" si="19"/>
      </c>
      <c r="Y83" s="96">
        <f t="shared" si="21"/>
      </c>
      <c r="Z83" s="96">
        <f>IF(R83&lt;&gt;"","",IF(A83="","",RANK(Y83,$Y$19:$Y$86)))</f>
      </c>
    </row>
    <row r="84" spans="1:26" ht="12.75">
      <c r="A84" s="70">
        <f>IF('Nombre de voix le plus élevé'!A84=0,"",'Nombre de voix le plus élevé'!A84)</f>
      </c>
      <c r="B84" s="70">
        <f>IF('Nombre de voix le plus élevé'!B84=0,"",'Nombre de voix le plus élevé'!B84)</f>
      </c>
      <c r="C84" s="70">
        <f>IF(A84&lt;&gt;"",'Nombre de voix le plus élevé'!C84,"")</f>
      </c>
      <c r="D84" s="95" t="str">
        <f>IF(A84=""," ",IF(C84&gt;=$F$15,0,IF($F$6-SUM($D$19:D83)&lt;=$F$15-C84,$F$6-SUM($D$19:D83),$F$15-C84)))</f>
        <v> </v>
      </c>
      <c r="E84" s="95" t="str">
        <f t="shared" si="17"/>
        <v> </v>
      </c>
      <c r="F84" s="70">
        <f>IF($N84&lt;&gt;0,R84,"")</f>
      </c>
      <c r="G84" s="70">
        <f>IF(A84&lt;&gt;"",RANK(E84,$E$19:$E$86),"")</f>
      </c>
      <c r="H84" s="70">
        <f>IF(F84="E","",C84)</f>
      </c>
      <c r="I84" s="95">
        <f>IF(R84&lt;&gt;"","",IF(A84="","",IF(H84&gt;=$F$15,0,IF($F$6-SUM($I$19:I83)&lt;=$F$15-H84,$F$6-SUM($I$19:I83),$F$15-H84))))</f>
      </c>
      <c r="J84" s="95">
        <f>IF(R84&lt;&gt;"","",IF(A84="","",H84+I84))</f>
      </c>
      <c r="K84" s="70">
        <f>IF($T84&lt;&gt;0,X84,"")</f>
      </c>
      <c r="L84" s="70">
        <f>IF(R84&lt;&gt;"","",IF(A84="","",RANK(J84,$J$19:$J$86)))</f>
      </c>
      <c r="M84" s="96">
        <f>IF($G84&lt;=$F$15,"E","")</f>
      </c>
      <c r="N84" s="96">
        <f>IF(M84="E",1,0)</f>
        <v>0</v>
      </c>
      <c r="O84" s="96">
        <f>IF(N84=0,0,IF(N84&lt;=$F82,1,0))</f>
        <v>0</v>
      </c>
      <c r="P84" s="96">
        <f>IF(N84=1,IF(E84&gt;=$F$15,((ROW()-18)*100)+ROW()-18,(G84*1000)+ROW()-18),"")</f>
      </c>
      <c r="Q84" s="96">
        <f>IF(A84&lt;&gt;"",IF(N84=1,RANK(P84,$P$19:$P$86,1),""),"")</f>
      </c>
      <c r="R84" s="96">
        <f>IF(Q84&lt;=$F$17,IF(Q84&lt;10,CONCATENATE("E0",FIXED(Q84,0)),CONCATENATE("E",FIXED(Q84,0))),"")</f>
      </c>
      <c r="S84" s="96">
        <f>IF(A84&lt;&gt;"",IF($R84="","S",""),"")</f>
      </c>
      <c r="T84" s="96">
        <f>IF(S84="S",1,0)</f>
        <v>0</v>
      </c>
      <c r="U84" s="96">
        <f>IF(F84&lt;&gt;"E",IF($S84="S",IF(SUM($T$19:$T83)+1&lt;=$F$17,SUM($T$19:$T83)+1,0),0),0)</f>
        <v>0</v>
      </c>
      <c r="V84" s="96">
        <f>IF(T84=1,IF(J84&gt;=$F$15,((ROW()-18)*100)+ROW()-18,(Z84*1000)+ROW()-18),"")</f>
      </c>
      <c r="W84" s="96">
        <f>IF(G84&lt;&gt;"",IF(T84=1,RANK(V84,$V$19:$V$86,1),""),"")</f>
      </c>
      <c r="X84" s="96">
        <f t="shared" si="19"/>
      </c>
      <c r="Y84" s="96">
        <f t="shared" si="21"/>
      </c>
      <c r="Z84" s="96">
        <f>IF(R84&lt;&gt;"","",IF(A84="","",RANK(Y84,$Y$19:$Y$86)))</f>
      </c>
    </row>
    <row r="85" spans="1:26" ht="12.75">
      <c r="A85" s="70">
        <f>IF('Nombre de voix le plus élevé'!A85=0,"",'Nombre de voix le plus élevé'!A85)</f>
      </c>
      <c r="B85" s="70">
        <f>IF('Nombre de voix le plus élevé'!B85=0,"",'Nombre de voix le plus élevé'!B85)</f>
      </c>
      <c r="C85" s="70">
        <f>IF(A85&lt;&gt;"",'Nombre de voix le plus élevé'!C85,"")</f>
      </c>
      <c r="D85" s="95" t="str">
        <f>IF(A85=""," ",IF(C85&gt;=$F$15,0,IF($F$6-SUM($D$19:D84)&lt;=$F$15-C85,$F$6-SUM($D$19:D84),$F$15-C85)))</f>
        <v> </v>
      </c>
      <c r="E85" s="95" t="str">
        <f>IF(A85=""," ",C85+D85)</f>
        <v> </v>
      </c>
      <c r="F85" s="70">
        <f>IF($N85&lt;&gt;0,R85,"")</f>
      </c>
      <c r="G85" s="70">
        <f>IF(A85&lt;&gt;"",RANK(E85,$E$19:$E$86),"")</f>
      </c>
      <c r="H85" s="70">
        <f>IF(F85="E","",C85)</f>
      </c>
      <c r="I85" s="95">
        <f>IF(R85&lt;&gt;"","",IF(A85="","",IF(H85&gt;=$F$15,0,IF($F$6-SUM($I$19:I84)&lt;=$F$15-H85,$F$6-SUM($I$19:I84),$F$15-H85))))</f>
      </c>
      <c r="J85" s="95">
        <f>IF(R85&lt;&gt;"","",IF(A85="","",H85+I85))</f>
      </c>
      <c r="K85" s="70">
        <f>IF($T85&lt;&gt;0,X85,"")</f>
      </c>
      <c r="L85" s="70">
        <f>IF(R85&lt;&gt;"","",IF(A85="","",RANK(J85,$J$19:$J$86)))</f>
      </c>
      <c r="M85" s="96">
        <f>IF($G85&lt;=$F$15,"E","")</f>
      </c>
      <c r="N85" s="96">
        <f>IF(M85="E",1,0)</f>
        <v>0</v>
      </c>
      <c r="O85" s="96">
        <f>IF(N85=0,0,IF(N85&lt;=$F83,1,0))</f>
        <v>0</v>
      </c>
      <c r="P85" s="96">
        <f>IF(N85=1,IF(E85&gt;=$F$15,((ROW()-18)*100)+ROW()-18,(G85*1000)+ROW()-18),"")</f>
      </c>
      <c r="Q85" s="96">
        <f>IF(A85&lt;&gt;"",IF(N85=1,RANK(P85,$P$19:$P$86,1),""),"")</f>
      </c>
      <c r="R85" s="96">
        <f>IF(Q85&lt;=$F$17,IF(Q85&lt;10,CONCATENATE("E0",FIXED(Q85,0)),CONCATENATE("E",FIXED(Q85,0))),"")</f>
      </c>
      <c r="S85" s="96">
        <f>IF(A85&lt;&gt;"",IF($R85="","S",""),"")</f>
      </c>
      <c r="T85" s="96">
        <f>IF(S85="S",1,0)</f>
        <v>0</v>
      </c>
      <c r="U85" s="96">
        <f>IF(F85&lt;&gt;"E",IF($S85="S",IF(SUM($T$19:$T84)+1&lt;=$F$17,SUM($T$19:$T84)+1,0),0),0)</f>
        <v>0</v>
      </c>
      <c r="V85" s="96">
        <f>IF(T85=1,IF(J85&gt;=$F$15,((ROW()-18)*100)+ROW()-18,(Z85*1000)+ROW()-18),"")</f>
      </c>
      <c r="W85" s="96">
        <f>IF(G85&lt;&gt;"",IF(T85=1,RANK(V85,$V$19:$V$86,1),""),"")</f>
      </c>
      <c r="X85" s="96">
        <f t="shared" si="19"/>
      </c>
      <c r="Y85" s="96">
        <f t="shared" si="21"/>
      </c>
      <c r="Z85" s="96">
        <f>IF(R85&lt;&gt;"","",IF(A85="","",RANK(Y85,$Y$19:$Y$86)))</f>
      </c>
    </row>
    <row r="86" spans="1:26" ht="12.75">
      <c r="A86" s="70">
        <f>IF('Nombre de voix le plus élevé'!A86=0,"",'Nombre de voix le plus élevé'!A86)</f>
      </c>
      <c r="B86" s="70">
        <f>IF('Nombre de voix le plus élevé'!B86=0,"",'Nombre de voix le plus élevé'!B86)</f>
      </c>
      <c r="C86" s="70">
        <f>IF(A86&lt;&gt;"",'Nombre de voix le plus élevé'!C86,"")</f>
      </c>
      <c r="D86" s="95" t="str">
        <f>IF(A86=""," ",IF(C86&gt;=$F$15,0,IF($F$6-SUM($D$19:D85)&lt;=$F$15-C86,$F$6-SUM($D$19:D85),$F$15-C86)))</f>
        <v> </v>
      </c>
      <c r="E86" s="95" t="str">
        <f>IF(A86=""," ",C86+D86)</f>
        <v> </v>
      </c>
      <c r="F86" s="70">
        <f>IF($N86&lt;&gt;0,IF($N86&lt;=$F$17,"E",""),"")</f>
      </c>
      <c r="G86" s="70">
        <f>IF(A86&lt;&gt;"",RANK(E86,$E$19:$E$86),"")</f>
      </c>
      <c r="H86" s="70">
        <f>IF(F86="E","",C86)</f>
      </c>
      <c r="I86" s="95">
        <f>IF(R86&lt;&gt;"","",IF(A86="","",IF(H86&gt;=$F$15,0,IF($F$6-SUM($I$19:I85)&lt;=$F$15-H86,$F$6-SUM($I$19:I85),$F$15-H86))))</f>
      </c>
      <c r="J86" s="95">
        <f>IF(R86&lt;&gt;"","",IF(A86="","",H86+I86))</f>
      </c>
      <c r="K86" s="70">
        <f>IF($T86&lt;&gt;0,X86,"")</f>
      </c>
      <c r="L86" s="70">
        <f>IF(R86&lt;&gt;"","",IF(A86="","",RANK(J86,$J$19:$J$86)))</f>
      </c>
      <c r="M86" s="96">
        <f>IF($G86&lt;=$F$15,"E","")</f>
      </c>
      <c r="N86" s="96">
        <f>IF(M86="E",1,0)</f>
        <v>0</v>
      </c>
      <c r="O86" s="96">
        <f>IF(N86=0,0,IF(N86&lt;=$F84,1,0))</f>
        <v>0</v>
      </c>
      <c r="P86" s="96">
        <f>IF(N86=1,IF(E86&gt;=$F$15,((ROW()-18)*100)+ROW()-18,(G86*1000)+ROW()-18),"")</f>
      </c>
      <c r="Q86" s="96">
        <f>IF(A86&lt;&gt;"",IF(N86=1,RANK(P86,$P$19:$P$86,1),""),"")</f>
      </c>
      <c r="R86" s="96">
        <f>IF(Q86&lt;=$F$17,IF(Q86&lt;10,CONCATENATE("E0",FIXED(Q86,0)),CONCATENATE("E",FIXED(Q86,0))),"")</f>
      </c>
      <c r="S86" s="96">
        <f>IF(A86&lt;&gt;"",IF($R86="","S",""),"")</f>
      </c>
      <c r="T86" s="96">
        <f>IF(S86="S",1,0)</f>
        <v>0</v>
      </c>
      <c r="U86" s="96">
        <f>IF(F86&lt;&gt;"E",IF($S86="S",IF(SUM($T$19:$T85)+1&lt;=$F$17,SUM($T$19:$T85)+1,0),0),0)</f>
        <v>0</v>
      </c>
      <c r="V86" s="96">
        <f>IF(T86=1,IF(J86&gt;=$F$15,((ROW()-18)*100)+ROW()-18,(Z86*1000)+ROW()-18),"")</f>
      </c>
      <c r="W86" s="96">
        <f>IF(G86&lt;&gt;"",IF(T86=1,RANK(V86,$V$19:$V$86,1),""),"")</f>
      </c>
      <c r="X86" s="96">
        <f>IF(W86&lt;=$F$17,IF(T86=1,IF(W86&lt;10,CONCATENATE("S0",FIXED(W86,0)),CONCATENATE("S",FIXED(W86,0))),""),"")</f>
      </c>
      <c r="Y86" s="96">
        <f t="shared" si="21"/>
      </c>
      <c r="Z86" s="96">
        <f>IF(R86&lt;&gt;"","",IF(A86="","",RANK(Y86,$Y$19:$Y$86)))</f>
      </c>
    </row>
  </sheetData>
  <sheetProtection sheet="1" selectLockedCells="1" selectUnlockedCells="1"/>
  <mergeCells count="1">
    <mergeCell ref="B1:F1"/>
  </mergeCells>
  <conditionalFormatting sqref="A19:B86">
    <cfRule type="expression" priority="1" dxfId="1" stopIfTrue="1">
      <formula>$F19="E"</formula>
    </cfRule>
    <cfRule type="expression" priority="2" dxfId="0" stopIfTrue="1">
      <formula>$K19="S"</formula>
    </cfRule>
  </conditionalFormatting>
  <printOptions/>
  <pageMargins left="0.3937007874015748" right="0.3937007874015748" top="0.3937007874015748" bottom="0.3937007874015748" header="0.3937007874015748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Z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98" customWidth="1"/>
    <col min="2" max="2" width="41.57421875" style="98" customWidth="1"/>
    <col min="3" max="5" width="10.7109375" style="98" customWidth="1"/>
    <col min="6" max="6" width="9.57421875" style="98" bestFit="1" customWidth="1"/>
    <col min="7" max="7" width="3.7109375" style="98" customWidth="1"/>
    <col min="8" max="10" width="10.7109375" style="98" customWidth="1"/>
    <col min="11" max="11" width="9.421875" style="98" bestFit="1" customWidth="1"/>
    <col min="12" max="12" width="3.7109375" style="98" customWidth="1"/>
    <col min="13" max="13" width="1.7109375" style="99" customWidth="1"/>
    <col min="14" max="18" width="4.7109375" style="99" customWidth="1"/>
    <col min="19" max="19" width="1.7109375" style="99" customWidth="1"/>
    <col min="20" max="21" width="4.7109375" style="99" customWidth="1"/>
    <col min="22" max="26" width="9.140625" style="99" customWidth="1"/>
    <col min="27" max="16384" width="8.8515625" style="98" customWidth="1"/>
  </cols>
  <sheetData>
    <row r="1" spans="2:6" ht="18" thickBot="1">
      <c r="B1" s="175" t="str">
        <f>CONCATENATE("Désignation des élus effectifs de la liste ",'Repartition des Sièges'!$E$9)</f>
        <v>Désignation des élus effectifs de la liste CSC</v>
      </c>
      <c r="C1" s="176"/>
      <c r="D1" s="176"/>
      <c r="E1" s="176"/>
      <c r="F1" s="177"/>
    </row>
    <row r="2" ht="17.25">
      <c r="B2" s="100"/>
    </row>
    <row r="3" spans="2:6" ht="12.75">
      <c r="B3" s="101" t="str">
        <f>'Nombre de voix le plus élevé'!B3</f>
        <v>le nombre de bulletins contenant un vote en tête de liste</v>
      </c>
      <c r="E3" s="102"/>
      <c r="F3" s="101">
        <f>'Repartition des Sièges'!E10</f>
        <v>0</v>
      </c>
    </row>
    <row r="4" spans="2:6" ht="12.75">
      <c r="B4" s="101" t="str">
        <f>'Nombre de voix le plus élevé'!B4</f>
        <v>le nombre de bulletins contenant des votes nominatifs</v>
      </c>
      <c r="E4" s="103" t="s">
        <v>4</v>
      </c>
      <c r="F4" s="104">
        <f>'Repartition des Sièges'!P11</f>
        <v>0</v>
      </c>
    </row>
    <row r="5" spans="2:5" ht="13.5" thickBot="1">
      <c r="B5" s="105"/>
      <c r="E5" s="106"/>
    </row>
    <row r="6" spans="2:12" ht="13.5" thickBot="1">
      <c r="B6" s="107" t="str">
        <f>CONCATENATE("Pot ",'Repartition des Sièges'!$E$9)</f>
        <v>Pot CSC</v>
      </c>
      <c r="C6" s="108"/>
      <c r="D6" s="108"/>
      <c r="E6" s="109" t="s">
        <v>5</v>
      </c>
      <c r="F6" s="110">
        <f>F3*F4</f>
        <v>0</v>
      </c>
      <c r="G6" s="106"/>
      <c r="H6" s="106"/>
      <c r="I6" s="106"/>
      <c r="J6" s="106"/>
      <c r="K6" s="106"/>
      <c r="L6" s="106"/>
    </row>
    <row r="7" spans="2:12" ht="12.75">
      <c r="B7" s="111"/>
      <c r="E7" s="112"/>
      <c r="F7" s="111"/>
      <c r="G7" s="106"/>
      <c r="H7" s="106"/>
      <c r="I7" s="106"/>
      <c r="J7" s="106"/>
      <c r="K7" s="106"/>
      <c r="L7" s="106"/>
    </row>
    <row r="8" spans="2:12" ht="12.75">
      <c r="B8" s="101" t="str">
        <f>'Nombre de voix le plus élevé'!B8</f>
        <v>le nombre de bulletins contenant un vote en tête de liste</v>
      </c>
      <c r="E8" s="113"/>
      <c r="F8" s="101">
        <f>F3</f>
        <v>0</v>
      </c>
      <c r="G8" s="106"/>
      <c r="H8" s="106"/>
      <c r="I8" s="106"/>
      <c r="J8" s="106"/>
      <c r="K8" s="106"/>
      <c r="L8" s="106"/>
    </row>
    <row r="9" spans="2:12" ht="12.75">
      <c r="B9" s="114" t="str">
        <f>'Nombre de voix le plus élevé'!B9</f>
        <v>le nombre de bulletins contenant des votes nominatifs</v>
      </c>
      <c r="E9" s="115" t="s">
        <v>6</v>
      </c>
      <c r="F9" s="116">
        <f>'Repartition des Sièges'!E11</f>
        <v>0</v>
      </c>
      <c r="G9" s="106"/>
      <c r="H9" s="106"/>
      <c r="I9" s="106"/>
      <c r="J9" s="106"/>
      <c r="K9" s="106"/>
      <c r="L9" s="106"/>
    </row>
    <row r="10" spans="2:12" ht="12.75">
      <c r="B10" s="114"/>
      <c r="E10" s="113"/>
      <c r="F10" s="114">
        <f>SUM(F8:F9)</f>
        <v>0</v>
      </c>
      <c r="G10" s="106"/>
      <c r="H10" s="106"/>
      <c r="I10" s="106"/>
      <c r="J10" s="106"/>
      <c r="K10" s="106"/>
      <c r="L10" s="106"/>
    </row>
    <row r="11" spans="2:12" ht="12.75">
      <c r="B11" s="101" t="str">
        <f>'Nombre de voix le plus élevé'!B11</f>
        <v>Nombre de mandats effectifs attribués à la liste</v>
      </c>
      <c r="C11" s="117"/>
      <c r="D11" s="118"/>
      <c r="E11" s="103" t="s">
        <v>4</v>
      </c>
      <c r="F11" s="104">
        <f>F4</f>
        <v>0</v>
      </c>
      <c r="G11" s="106"/>
      <c r="H11" s="106"/>
      <c r="I11" s="106"/>
      <c r="J11" s="106"/>
      <c r="K11" s="106"/>
      <c r="L11" s="106"/>
    </row>
    <row r="12" spans="2:12" ht="12.75">
      <c r="B12" s="101"/>
      <c r="C12" s="117"/>
      <c r="D12" s="118"/>
      <c r="E12" s="103"/>
      <c r="F12" s="119">
        <f>F10*F11</f>
        <v>0</v>
      </c>
      <c r="G12" s="106"/>
      <c r="H12" s="106"/>
      <c r="I12" s="106"/>
      <c r="J12" s="106"/>
      <c r="K12" s="106"/>
      <c r="L12" s="106"/>
    </row>
    <row r="13" spans="2:12" ht="12.75">
      <c r="B13" s="101" t="str">
        <f>'Nombre de voix le plus élevé'!B13</f>
        <v>Nombre de mandats effectifs attribués à la liste + 1 (</v>
      </c>
      <c r="C13" s="117">
        <f>F4</f>
        <v>0</v>
      </c>
      <c r="D13" s="118" t="s">
        <v>7</v>
      </c>
      <c r="E13" s="120" t="s">
        <v>9</v>
      </c>
      <c r="F13" s="104">
        <f>F4+1</f>
        <v>1</v>
      </c>
      <c r="G13" s="106"/>
      <c r="H13" s="106"/>
      <c r="I13" s="106"/>
      <c r="J13" s="106"/>
      <c r="K13" s="106"/>
      <c r="L13" s="106"/>
    </row>
    <row r="14" spans="2:12" ht="13.5" thickBot="1">
      <c r="B14" s="101"/>
      <c r="C14" s="117"/>
      <c r="D14" s="118"/>
      <c r="E14" s="103"/>
      <c r="F14" s="117"/>
      <c r="G14" s="106"/>
      <c r="H14" s="106"/>
      <c r="I14" s="106"/>
      <c r="J14" s="106"/>
      <c r="K14" s="106"/>
      <c r="L14" s="106"/>
    </row>
    <row r="15" spans="2:12" ht="13.5" thickBot="1">
      <c r="B15" s="107" t="str">
        <f>'Nombre de voix le plus élevé'!H15</f>
        <v>chiffre d’éligibilité CSC</v>
      </c>
      <c r="C15" s="108"/>
      <c r="D15" s="108"/>
      <c r="E15" s="109" t="s">
        <v>5</v>
      </c>
      <c r="F15" s="121">
        <f>ROUND(F12/F13,0)</f>
        <v>0</v>
      </c>
      <c r="G15" s="106"/>
      <c r="H15" s="106"/>
      <c r="I15" s="106"/>
      <c r="J15" s="106"/>
      <c r="K15" s="106"/>
      <c r="L15" s="106"/>
    </row>
    <row r="16" spans="2:12" ht="13.5" thickBot="1">
      <c r="B16" s="111"/>
      <c r="E16" s="112"/>
      <c r="F16" s="111"/>
      <c r="G16" s="106"/>
      <c r="H16" s="106"/>
      <c r="I16" s="106"/>
      <c r="J16" s="106"/>
      <c r="K16" s="106"/>
      <c r="L16" s="106"/>
    </row>
    <row r="17" spans="2:6" ht="13.5" thickBot="1">
      <c r="B17" s="107" t="str">
        <f>CONCATENATE("Nombre de mandats effectifs attribués à la liste ",'Repartition des Sièges'!E9)</f>
        <v>Nombre de mandats effectifs attribués à la liste CSC</v>
      </c>
      <c r="C17" s="108"/>
      <c r="D17" s="108"/>
      <c r="E17" s="109"/>
      <c r="F17" s="110">
        <f>'Repartition des Sièges'!P11</f>
        <v>0</v>
      </c>
    </row>
    <row r="18" spans="2:10" ht="118.5">
      <c r="B18" s="122" t="str">
        <f>'Nombre de voix le plus élevé'!B18</f>
        <v>Nomsdes candidats suivant l’ordre de présentation</v>
      </c>
      <c r="C18" s="122" t="str">
        <f>'Nombre de voix le plus élevé'!C18</f>
        <v>Nombre de voix nominatives</v>
      </c>
      <c r="D18" s="122" t="str">
        <f>'Nombre de voix le plus élevé'!D18</f>
        <v>Nombre de voix attribuées par dévolution</v>
      </c>
      <c r="E18" s="122" t="str">
        <f>'Nombre de voix le plus élevé'!E18</f>
        <v>Nombre de voix revenant au candidat</v>
      </c>
      <c r="H18" s="122" t="str">
        <f>'Désignation des élus CGSLB'!H18</f>
        <v>Nombre de voix nominatives pour désignation des suppléants</v>
      </c>
      <c r="I18" s="122" t="str">
        <f>'Désignation des élus CGSLB'!I18</f>
        <v>Nombre de voix attribuées par dévolution pour désignation des suppléants</v>
      </c>
      <c r="J18" s="122" t="str">
        <f>'Désignation des élus CGSLB'!J18</f>
        <v>Nombre de voix revenant au candidat pour désignation des suppléants</v>
      </c>
    </row>
    <row r="19" spans="1:26" ht="12.75">
      <c r="A19" s="98">
        <f>IF('Nombre de voix le plus élevé'!G19=0,"",'Nombre de voix le plus élevé'!G19)</f>
      </c>
      <c r="B19" s="98">
        <f>IF('Nombre de voix le plus élevé'!H19=0,"",'Nombre de voix le plus élevé'!H19)</f>
      </c>
      <c r="C19" s="98">
        <f>IF(A19&lt;&gt;"",'Nombre de voix le plus élevé'!I19,"")</f>
      </c>
      <c r="D19" s="123" t="str">
        <f>IF(A19=""," ",IF(C19&gt;=$F$15,0,IF((F15-C19)&gt;F6,F6,$F$15-C19)))</f>
        <v> </v>
      </c>
      <c r="E19" s="123" t="str">
        <f>IF(A19=""," ",C19+D19)</f>
        <v> </v>
      </c>
      <c r="F19" s="98">
        <f>IF($N19&lt;&gt;0,R19,"")</f>
      </c>
      <c r="G19" s="98">
        <f aca="true" t="shared" si="0" ref="G19:G82">IF(A19&lt;&gt;"",RANK(E19,$E$19:$E$86),"")</f>
      </c>
      <c r="H19" s="98">
        <f>IF(F19="E","",C19)</f>
      </c>
      <c r="I19" s="123">
        <f>IF(R19&lt;&gt;"","",IF(A19="","",IF(H19&gt;=$F$15,0,IF(($F$15-H19)&gt;$F$6,$F$6,$F$15-H19))))</f>
      </c>
      <c r="J19" s="123">
        <f aca="true" t="shared" si="1" ref="J19:J82">IF(R19&lt;&gt;"","",IF(A19="","",H19+I19))</f>
      </c>
      <c r="K19" s="98">
        <f aca="true" t="shared" si="2" ref="K19:K82">IF($T19&lt;&gt;0,X19,"")</f>
      </c>
      <c r="L19" s="98">
        <f aca="true" t="shared" si="3" ref="L19:L82">IF(R19&lt;&gt;"","",IF(A19="","",RANK(J19,$J$19:$J$86)))</f>
      </c>
      <c r="M19" s="124">
        <f>IF($G19&lt;=$F$15,"E","")</f>
      </c>
      <c r="N19" s="124">
        <f>IF(M19="E",1,0)</f>
        <v>0</v>
      </c>
      <c r="O19" s="124">
        <f>IF(N19=0,0,IF(N19&lt;=$F17,1,0))</f>
        <v>0</v>
      </c>
      <c r="P19" s="124">
        <f>IF(N19=1,IF(E19&gt;=$F$15,((ROW()-18)*100)+ROW()-18,(G19*1000)+ROW()-18),"")</f>
      </c>
      <c r="Q19" s="124">
        <f>IF(A19&lt;&gt;"",IF(N19=1,RANK(P19,$P$19:$P$86,1),""),"")</f>
      </c>
      <c r="R19" s="124">
        <f>IF(Q19&lt;=$F$17,IF(Q19&lt;10,CONCATENATE("E0",FIXED(Q19,0)),CONCATENATE("E",FIXED(Q19,0))),"")</f>
      </c>
      <c r="S19" s="124">
        <f aca="true" t="shared" si="4" ref="S19:S83">IF(A19&lt;&gt;"",IF($R19="","S",""),"")</f>
      </c>
      <c r="T19" s="124">
        <f aca="true" t="shared" si="5" ref="T19:T82">IF(S19="S",1,0)</f>
        <v>0</v>
      </c>
      <c r="U19" s="124">
        <f>IF($F19&lt;&gt;"E",IF($S19="S",1,0),0)</f>
        <v>0</v>
      </c>
      <c r="V19" s="124">
        <f>IF(T19=1,IF(J19&gt;=$F$15,((ROW()-18)*100)+ROW()-18,(Z19*1000)+ROW()-18),"")</f>
      </c>
      <c r="W19" s="124">
        <f aca="true" t="shared" si="6" ref="W19:W50">IF(G19&lt;&gt;"",IF(T19=1,RANK(V19,$V$19:$V$86,1),""),"")</f>
      </c>
      <c r="X19" s="124">
        <f>IF(W19&lt;=$F$17,IF(T19=1,IF(W19&lt;10,CONCATENATE("S0",FIXED(W19,0)),CONCATENATE("S",FIXED(W19,0))),""),"")</f>
      </c>
      <c r="Y19" s="124">
        <f>IF(R19="",IF(J19&gt;=$F$15,"",J19),"")</f>
      </c>
      <c r="Z19" s="124">
        <f aca="true" t="shared" si="7" ref="Z19:Z82">IF(R19&lt;&gt;"","",IF(A19="","",RANK(Y19,$Y$19:$Y$86)))</f>
      </c>
    </row>
    <row r="20" spans="1:26" ht="12.75">
      <c r="A20" s="98">
        <f>IF('Nombre de voix le plus élevé'!G20=0,"",'Nombre de voix le plus élevé'!G20)</f>
      </c>
      <c r="B20" s="98">
        <f>IF('Nombre de voix le plus élevé'!H20=0,"",'Nombre de voix le plus élevé'!H20)</f>
      </c>
      <c r="C20" s="98">
        <f>IF(A20&lt;&gt;"",'Nombre de voix le plus élevé'!I20,"")</f>
      </c>
      <c r="D20" s="123" t="str">
        <f>IF(A20=""," ",IF(C20&gt;=$F$15,0,IF($F$6-SUM($D$19:D19)&lt;=$F$15-C20,$F$6-SUM($D$19:D19),$F$15-C20)))</f>
        <v> </v>
      </c>
      <c r="E20" s="123" t="str">
        <f>IF(A20=""," ",C20+D20)</f>
        <v> </v>
      </c>
      <c r="F20" s="98">
        <f>IF($N20&lt;&gt;0,R20,"")</f>
      </c>
      <c r="G20" s="98">
        <f t="shared" si="0"/>
      </c>
      <c r="H20" s="98">
        <f aca="true" t="shared" si="8" ref="H20:H83">IF(F20="E","",C20)</f>
      </c>
      <c r="I20" s="123">
        <f>IF(R20&lt;&gt;"","",IF(A20="","",IF(H20&gt;=$F$15,0,IF($F$6-SUM($I19:I$19)&lt;=$F$15-H20,$F$6-SUM($I19:I$19),$F$15-H20))))</f>
      </c>
      <c r="J20" s="123">
        <f t="shared" si="1"/>
      </c>
      <c r="K20" s="98">
        <f t="shared" si="2"/>
      </c>
      <c r="L20" s="98">
        <f t="shared" si="3"/>
      </c>
      <c r="M20" s="124">
        <f aca="true" t="shared" si="9" ref="M20:M83">IF($G20&lt;=$F$15,"E","")</f>
      </c>
      <c r="N20" s="124">
        <f aca="true" t="shared" si="10" ref="N20:N83">IF(M20="E",1,0)</f>
        <v>0</v>
      </c>
      <c r="O20" s="124">
        <f aca="true" t="shared" si="11" ref="O20:O83">IF(N20=0,0,IF(N20&lt;=$F18,1,0))</f>
        <v>0</v>
      </c>
      <c r="P20" s="124">
        <f aca="true" t="shared" si="12" ref="P20:P83">IF(N20=1,IF(E20&gt;=$F$15,((ROW()-18)*100)+ROW()-18,(G20*1000)+ROW()-18),"")</f>
      </c>
      <c r="Q20" s="124">
        <f aca="true" t="shared" si="13" ref="Q20:Q83">IF(A20&lt;&gt;"",IF(N20=1,RANK(P20,$P$19:$P$86,1),""),"")</f>
      </c>
      <c r="R20" s="124">
        <f aca="true" t="shared" si="14" ref="R20:R83">IF(Q20&lt;=$F$17,IF(Q20&lt;10,CONCATENATE("E0",FIXED(Q20,0)),CONCATENATE("E",FIXED(Q20,0))),"")</f>
      </c>
      <c r="S20" s="124">
        <f t="shared" si="4"/>
      </c>
      <c r="T20" s="124">
        <f t="shared" si="5"/>
        <v>0</v>
      </c>
      <c r="U20" s="124">
        <f>IF($S20="S",IF(SUM($T$19:$T19)+1&lt;=$F$17,SUM($T$19:$T19)+1,0),0)</f>
        <v>0</v>
      </c>
      <c r="V20" s="124">
        <f aca="true" t="shared" si="15" ref="V20:V83">IF(T20=1,IF(J20&gt;=$F$15,((ROW()-18)*100)+ROW()-18,(Z20*1000)+ROW()-18),"")</f>
      </c>
      <c r="W20" s="124">
        <f t="shared" si="6"/>
      </c>
      <c r="X20" s="124">
        <f>IF(W20&lt;=$F$17,IF(T20=1,IF(W20&lt;10,CONCATENATE("S0",FIXED(W20,0)),CONCATENATE("S",FIXED(W20,0))),""),"")</f>
      </c>
      <c r="Y20" s="124">
        <f>IF(R20="",IF(J20&gt;=$F$15,"",J20),"")</f>
      </c>
      <c r="Z20" s="124">
        <f t="shared" si="7"/>
      </c>
    </row>
    <row r="21" spans="1:26" ht="12.75">
      <c r="A21" s="98">
        <f>IF('Nombre de voix le plus élevé'!G21=0,"",'Nombre de voix le plus élevé'!G21)</f>
      </c>
      <c r="B21" s="98">
        <f>IF('Nombre de voix le plus élevé'!H21=0,"",'Nombre de voix le plus élevé'!H21)</f>
      </c>
      <c r="C21" s="98">
        <f>IF(A21&lt;&gt;"",'Nombre de voix le plus élevé'!I21,"")</f>
      </c>
      <c r="D21" s="123" t="str">
        <f>IF(A21=""," ",IF(C21&gt;=$F$15,0,IF($F$6-SUM($D$19:D20)&lt;=$F$15-C21,$F$6-SUM($D$19:D20),$F$15-C21)))</f>
        <v> </v>
      </c>
      <c r="E21" s="123" t="str">
        <f aca="true" t="shared" si="16" ref="E21:E84">IF(A21=""," ",C21+D21)</f>
        <v> </v>
      </c>
      <c r="F21" s="98">
        <f aca="true" t="shared" si="17" ref="F21:F83">IF($N21&lt;&gt;0,R21,"")</f>
      </c>
      <c r="G21" s="98">
        <f t="shared" si="0"/>
      </c>
      <c r="H21" s="98">
        <f t="shared" si="8"/>
      </c>
      <c r="I21" s="123">
        <f>IF(R21&lt;&gt;"","",IF(A21="","",IF(H21&gt;=$F$15,0,IF($F$6-SUM($I$19:I20)&lt;=$F$15-H21,$F$6-SUM($I$19:I20),$F$15-H21))))</f>
      </c>
      <c r="J21" s="123">
        <f t="shared" si="1"/>
      </c>
      <c r="K21" s="98">
        <f t="shared" si="2"/>
      </c>
      <c r="L21" s="98">
        <f t="shared" si="3"/>
      </c>
      <c r="M21" s="124">
        <f t="shared" si="9"/>
      </c>
      <c r="N21" s="124">
        <f t="shared" si="10"/>
        <v>0</v>
      </c>
      <c r="O21" s="124">
        <f t="shared" si="11"/>
        <v>0</v>
      </c>
      <c r="P21" s="124">
        <f t="shared" si="12"/>
      </c>
      <c r="Q21" s="124">
        <f t="shared" si="13"/>
      </c>
      <c r="R21" s="124">
        <f>IF(Q21&lt;=$F$17,IF(Q21&lt;10,CONCATENATE("E0",FIXED(Q21,0)),CONCATENATE("E",FIXED(Q21,0))),"")</f>
      </c>
      <c r="S21" s="124">
        <f t="shared" si="4"/>
      </c>
      <c r="T21" s="124">
        <f t="shared" si="5"/>
        <v>0</v>
      </c>
      <c r="U21" s="124">
        <f>IF($S21="S",IF(SUM($T$19:$T20)+1&lt;=$F$17,SUM($T$19:$T20)+1,0),0)</f>
        <v>0</v>
      </c>
      <c r="V21" s="124">
        <f t="shared" si="15"/>
      </c>
      <c r="W21" s="124">
        <f t="shared" si="6"/>
      </c>
      <c r="X21" s="124">
        <f>IF(W21&lt;=$F$17,IF(T21=1,IF(W21&lt;10,CONCATENATE("S0",FIXED(W21,0)),CONCATENATE("S",FIXED(W21,0))),""),"")</f>
      </c>
      <c r="Y21" s="124">
        <f>IF(R21="",IF(J21&gt;=$F$15,"",J21),"")</f>
      </c>
      <c r="Z21" s="124">
        <f t="shared" si="7"/>
      </c>
    </row>
    <row r="22" spans="1:26" ht="12.75">
      <c r="A22" s="98">
        <f>IF('Nombre de voix le plus élevé'!G22=0,"",'Nombre de voix le plus élevé'!G22)</f>
      </c>
      <c r="B22" s="98">
        <f>IF('Nombre de voix le plus élevé'!H22=0,"",'Nombre de voix le plus élevé'!H22)</f>
      </c>
      <c r="C22" s="98">
        <f>IF(A22&lt;&gt;"",'Nombre de voix le plus élevé'!I22,"")</f>
      </c>
      <c r="D22" s="123" t="str">
        <f>IF(A22=""," ",IF(C22&gt;=$F$15,0,IF($F$6-SUM($D$19:D21)&lt;=$F$15-C22,$F$6-SUM($D$19:D21),$F$15-C22)))</f>
        <v> </v>
      </c>
      <c r="E22" s="123" t="str">
        <f t="shared" si="16"/>
        <v> </v>
      </c>
      <c r="F22" s="98">
        <f t="shared" si="17"/>
      </c>
      <c r="G22" s="98">
        <f t="shared" si="0"/>
      </c>
      <c r="H22" s="98">
        <f t="shared" si="8"/>
      </c>
      <c r="I22" s="123">
        <f>IF(R22&lt;&gt;"","",IF(A22="","",IF(H22&gt;=$F$15,0,IF($F$6-SUM($I$19:I21)&lt;=$F$15-H22,$F$6-SUM($I$19:I21),$F$15-H22))))</f>
      </c>
      <c r="J22" s="123">
        <f t="shared" si="1"/>
      </c>
      <c r="K22" s="98">
        <f t="shared" si="2"/>
      </c>
      <c r="L22" s="98">
        <f t="shared" si="3"/>
      </c>
      <c r="M22" s="124">
        <f t="shared" si="9"/>
      </c>
      <c r="N22" s="124">
        <f t="shared" si="10"/>
        <v>0</v>
      </c>
      <c r="O22" s="124">
        <f t="shared" si="11"/>
        <v>0</v>
      </c>
      <c r="P22" s="124">
        <f t="shared" si="12"/>
      </c>
      <c r="Q22" s="124">
        <f t="shared" si="13"/>
      </c>
      <c r="R22" s="124">
        <f t="shared" si="14"/>
      </c>
      <c r="S22" s="124">
        <f t="shared" si="4"/>
      </c>
      <c r="T22" s="124">
        <f t="shared" si="5"/>
        <v>0</v>
      </c>
      <c r="U22" s="124">
        <f>IF($S22="S",IF(SUM($T$19:$T21)+1&lt;=$F$17,SUM($T$19:$T21)+1,0),0)</f>
        <v>0</v>
      </c>
      <c r="V22" s="124">
        <f t="shared" si="15"/>
      </c>
      <c r="W22" s="124">
        <f t="shared" si="6"/>
      </c>
      <c r="X22" s="124">
        <f aca="true" t="shared" si="18" ref="X22:X85">IF(W22&lt;=$F$17,IF(T22=1,IF(W22&lt;10,CONCATENATE("S0",FIXED(W22,0)),CONCATENATE("S",FIXED(W22,0))),""),"")</f>
      </c>
      <c r="Y22" s="124">
        <f aca="true" t="shared" si="19" ref="Y22:Y85">IF(R22="",IF(J22&gt;=$F$15,"",J22),"")</f>
      </c>
      <c r="Z22" s="124">
        <f t="shared" si="7"/>
      </c>
    </row>
    <row r="23" spans="1:26" ht="12.75">
      <c r="A23" s="98">
        <f>IF('Nombre de voix le plus élevé'!G23=0,"",'Nombre de voix le plus élevé'!G23)</f>
      </c>
      <c r="B23" s="98">
        <f>IF('Nombre de voix le plus élevé'!H23=0,"",'Nombre de voix le plus élevé'!H23)</f>
      </c>
      <c r="C23" s="98">
        <f>IF(A23&lt;&gt;"",'Nombre de voix le plus élevé'!I23,"")</f>
      </c>
      <c r="D23" s="123" t="str">
        <f>IF(A23=""," ",IF(C23&gt;=$F$15,0,IF($F$6-SUM($D$19:D22)&lt;=$F$15-C23,$F$6-SUM($D$19:D22),$F$15-C23)))</f>
        <v> </v>
      </c>
      <c r="E23" s="123" t="str">
        <f t="shared" si="16"/>
        <v> </v>
      </c>
      <c r="F23" s="98">
        <f t="shared" si="17"/>
      </c>
      <c r="G23" s="98">
        <f t="shared" si="0"/>
      </c>
      <c r="H23" s="98">
        <f t="shared" si="8"/>
      </c>
      <c r="I23" s="123">
        <f>IF(R23&lt;&gt;"","",IF(A23="","",IF(H23&gt;=$F$15,0,IF($F$6-SUM($I$19:I22)&lt;=$F$15-H23,$F$6-SUM($I$19:I22),$F$15-H23))))</f>
      </c>
      <c r="J23" s="123">
        <f t="shared" si="1"/>
      </c>
      <c r="K23" s="98">
        <f t="shared" si="2"/>
      </c>
      <c r="L23" s="98">
        <f t="shared" si="3"/>
      </c>
      <c r="M23" s="124">
        <f t="shared" si="9"/>
      </c>
      <c r="N23" s="124">
        <f t="shared" si="10"/>
        <v>0</v>
      </c>
      <c r="O23" s="124">
        <f t="shared" si="11"/>
        <v>0</v>
      </c>
      <c r="P23" s="124">
        <f t="shared" si="12"/>
      </c>
      <c r="Q23" s="124">
        <f t="shared" si="13"/>
      </c>
      <c r="R23" s="124">
        <f t="shared" si="14"/>
      </c>
      <c r="S23" s="124">
        <f t="shared" si="4"/>
      </c>
      <c r="T23" s="124">
        <f t="shared" si="5"/>
        <v>0</v>
      </c>
      <c r="U23" s="124">
        <f>IF($S23="S",IF(SUM($T$19:$T22)+1&lt;=$F$17,SUM($T$19:$T22)+1,0),0)</f>
        <v>0</v>
      </c>
      <c r="V23" s="124">
        <f t="shared" si="15"/>
      </c>
      <c r="W23" s="124">
        <f t="shared" si="6"/>
      </c>
      <c r="X23" s="124">
        <f t="shared" si="18"/>
      </c>
      <c r="Y23" s="124">
        <f t="shared" si="19"/>
      </c>
      <c r="Z23" s="124">
        <f t="shared" si="7"/>
      </c>
    </row>
    <row r="24" spans="1:26" ht="12.75">
      <c r="A24" s="98">
        <f>IF('Nombre de voix le plus élevé'!G24=0,"",'Nombre de voix le plus élevé'!G24)</f>
      </c>
      <c r="B24" s="98">
        <f>IF('Nombre de voix le plus élevé'!H24=0,"",'Nombre de voix le plus élevé'!H24)</f>
      </c>
      <c r="C24" s="98">
        <f>IF(A24&lt;&gt;"",'Nombre de voix le plus élevé'!I24,"")</f>
      </c>
      <c r="D24" s="123" t="str">
        <f>IF(A24=""," ",IF(C24&gt;=$F$15,0,IF($F$6-SUM($D$19:D23)&lt;=$F$15-C24,$F$6-SUM($D$19:D23),$F$15-C24)))</f>
        <v> </v>
      </c>
      <c r="E24" s="123" t="str">
        <f t="shared" si="16"/>
        <v> </v>
      </c>
      <c r="F24" s="98">
        <f t="shared" si="17"/>
      </c>
      <c r="G24" s="98">
        <f t="shared" si="0"/>
      </c>
      <c r="H24" s="98">
        <f t="shared" si="8"/>
      </c>
      <c r="I24" s="123">
        <f>IF(R24&lt;&gt;"","",IF(A24="","",IF(H24&gt;=$F$15,0,IF($F$6-SUM($I$19:I23)&lt;=$F$15-H24,$F$6-SUM($I$19:I23),$F$15-H24))))</f>
      </c>
      <c r="J24" s="123">
        <f t="shared" si="1"/>
      </c>
      <c r="K24" s="98">
        <f t="shared" si="2"/>
      </c>
      <c r="L24" s="98">
        <f t="shared" si="3"/>
      </c>
      <c r="M24" s="124">
        <f t="shared" si="9"/>
      </c>
      <c r="N24" s="124">
        <f t="shared" si="10"/>
        <v>0</v>
      </c>
      <c r="O24" s="124">
        <f t="shared" si="11"/>
        <v>0</v>
      </c>
      <c r="P24" s="124">
        <f t="shared" si="12"/>
      </c>
      <c r="Q24" s="124">
        <f t="shared" si="13"/>
      </c>
      <c r="R24" s="124">
        <f t="shared" si="14"/>
      </c>
      <c r="S24" s="124">
        <f t="shared" si="4"/>
      </c>
      <c r="T24" s="124">
        <f t="shared" si="5"/>
        <v>0</v>
      </c>
      <c r="U24" s="124">
        <f>IF($S24="S",IF(SUM($T$19:$T23)+1&lt;=$F$17,SUM($T$19:$T23)+1,0),0)</f>
        <v>0</v>
      </c>
      <c r="V24" s="124">
        <f t="shared" si="15"/>
      </c>
      <c r="W24" s="124">
        <f t="shared" si="6"/>
      </c>
      <c r="X24" s="124">
        <f t="shared" si="18"/>
      </c>
      <c r="Y24" s="124">
        <f t="shared" si="19"/>
      </c>
      <c r="Z24" s="124">
        <f t="shared" si="7"/>
      </c>
    </row>
    <row r="25" spans="1:26" ht="12.75">
      <c r="A25" s="98">
        <f>IF('Nombre de voix le plus élevé'!G25=0,"",'Nombre de voix le plus élevé'!G25)</f>
      </c>
      <c r="B25" s="98">
        <f>IF('Nombre de voix le plus élevé'!H25=0,"",'Nombre de voix le plus élevé'!H25)</f>
      </c>
      <c r="C25" s="98">
        <f>IF(A25&lt;&gt;"",'Nombre de voix le plus élevé'!I25,"")</f>
      </c>
      <c r="D25" s="123" t="str">
        <f>IF(A25=""," ",IF(C25&gt;=$F$15,0,IF($F$6-SUM($D$19:D24)&lt;=$F$15-C25,$F$6-SUM($D$19:D24),$F$15-C25)))</f>
        <v> </v>
      </c>
      <c r="E25" s="123" t="str">
        <f t="shared" si="16"/>
        <v> </v>
      </c>
      <c r="F25" s="98">
        <f t="shared" si="17"/>
      </c>
      <c r="G25" s="98">
        <f t="shared" si="0"/>
      </c>
      <c r="H25" s="98">
        <f t="shared" si="8"/>
      </c>
      <c r="I25" s="123">
        <f>IF(R25&lt;&gt;"","",IF(A25="","",IF(H25&gt;=$F$15,0,IF($F$6-SUM($I$19:I24)&lt;=$F$15-H25,$F$6-SUM($I$19:I24),$F$15-H25))))</f>
      </c>
      <c r="J25" s="123">
        <f t="shared" si="1"/>
      </c>
      <c r="K25" s="98">
        <f t="shared" si="2"/>
      </c>
      <c r="L25" s="98">
        <f t="shared" si="3"/>
      </c>
      <c r="M25" s="124">
        <f t="shared" si="9"/>
      </c>
      <c r="N25" s="124">
        <f t="shared" si="10"/>
        <v>0</v>
      </c>
      <c r="O25" s="124">
        <f t="shared" si="11"/>
        <v>0</v>
      </c>
      <c r="P25" s="124">
        <f t="shared" si="12"/>
      </c>
      <c r="Q25" s="124">
        <f t="shared" si="13"/>
      </c>
      <c r="R25" s="124">
        <f t="shared" si="14"/>
      </c>
      <c r="S25" s="124">
        <f t="shared" si="4"/>
      </c>
      <c r="T25" s="124">
        <f t="shared" si="5"/>
        <v>0</v>
      </c>
      <c r="U25" s="124">
        <f>IF($S25="S",IF(SUM($T$19:$T24)+1&lt;=$F$17,SUM($T$19:$T24)+1,0),0)</f>
        <v>0</v>
      </c>
      <c r="V25" s="124">
        <f t="shared" si="15"/>
      </c>
      <c r="W25" s="124">
        <f t="shared" si="6"/>
      </c>
      <c r="X25" s="124">
        <f t="shared" si="18"/>
      </c>
      <c r="Y25" s="124">
        <f t="shared" si="19"/>
      </c>
      <c r="Z25" s="124">
        <f t="shared" si="7"/>
      </c>
    </row>
    <row r="26" spans="1:26" ht="12.75">
      <c r="A26" s="98">
        <f>IF('Nombre de voix le plus élevé'!G26=0,"",'Nombre de voix le plus élevé'!G26)</f>
      </c>
      <c r="B26" s="98">
        <f>IF('Nombre de voix le plus élevé'!H26=0,"",'Nombre de voix le plus élevé'!H26)</f>
      </c>
      <c r="C26" s="98">
        <f>IF(A26&lt;&gt;"",'Nombre de voix le plus élevé'!I26,"")</f>
      </c>
      <c r="D26" s="123" t="str">
        <f>IF(A26=""," ",IF(C26&gt;=$F$15,0,IF($F$6-SUM($D$19:D25)&lt;=$F$15-C26,$F$6-SUM($D$19:D25),$F$15-C26)))</f>
        <v> </v>
      </c>
      <c r="E26" s="123" t="str">
        <f t="shared" si="16"/>
        <v> </v>
      </c>
      <c r="F26" s="98">
        <f t="shared" si="17"/>
      </c>
      <c r="G26" s="98">
        <f t="shared" si="0"/>
      </c>
      <c r="H26" s="98">
        <f t="shared" si="8"/>
      </c>
      <c r="I26" s="123">
        <f>IF(R26&lt;&gt;"","",IF(A26="","",IF(H26&gt;=$F$15,0,IF($F$6-SUM($I$19:I25)&lt;=$F$15-H26,$F$6-SUM($I$19:I25),$F$15-H26))))</f>
      </c>
      <c r="J26" s="123">
        <f t="shared" si="1"/>
      </c>
      <c r="K26" s="98">
        <f t="shared" si="2"/>
      </c>
      <c r="L26" s="98">
        <f t="shared" si="3"/>
      </c>
      <c r="M26" s="124">
        <f t="shared" si="9"/>
      </c>
      <c r="N26" s="124">
        <f t="shared" si="10"/>
        <v>0</v>
      </c>
      <c r="O26" s="124">
        <f t="shared" si="11"/>
        <v>0</v>
      </c>
      <c r="P26" s="124">
        <f t="shared" si="12"/>
      </c>
      <c r="Q26" s="124">
        <f t="shared" si="13"/>
      </c>
      <c r="R26" s="124">
        <f t="shared" si="14"/>
      </c>
      <c r="S26" s="124">
        <f t="shared" si="4"/>
      </c>
      <c r="T26" s="124">
        <f t="shared" si="5"/>
        <v>0</v>
      </c>
      <c r="U26" s="124">
        <f>IF($S26="S",IF(SUM($T$19:$T25)+1&lt;=$F$17,SUM($T$19:$T25)+1,0),0)</f>
        <v>0</v>
      </c>
      <c r="V26" s="124">
        <f t="shared" si="15"/>
      </c>
      <c r="W26" s="124">
        <f t="shared" si="6"/>
      </c>
      <c r="X26" s="124">
        <f t="shared" si="18"/>
      </c>
      <c r="Y26" s="124">
        <f t="shared" si="19"/>
      </c>
      <c r="Z26" s="124">
        <f t="shared" si="7"/>
      </c>
    </row>
    <row r="27" spans="1:26" ht="12.75">
      <c r="A27" s="98">
        <f>IF('Nombre de voix le plus élevé'!G27=0,"",'Nombre de voix le plus élevé'!G27)</f>
      </c>
      <c r="B27" s="98">
        <f>IF('Nombre de voix le plus élevé'!H27=0,"",'Nombre de voix le plus élevé'!H27)</f>
      </c>
      <c r="C27" s="98">
        <f>IF(A27&lt;&gt;"",'Nombre de voix le plus élevé'!I27,"")</f>
      </c>
      <c r="D27" s="123" t="str">
        <f>IF(A27=""," ",IF(C27&gt;=$F$15,0,IF($F$6-SUM($D$19:D26)&lt;=$F$15-C27,$F$6-SUM($D$19:D26),$F$15-C27)))</f>
        <v> </v>
      </c>
      <c r="E27" s="123" t="str">
        <f t="shared" si="16"/>
        <v> </v>
      </c>
      <c r="F27" s="98">
        <f t="shared" si="17"/>
      </c>
      <c r="G27" s="98">
        <f t="shared" si="0"/>
      </c>
      <c r="H27" s="98">
        <f t="shared" si="8"/>
      </c>
      <c r="I27" s="123">
        <f>IF(R27&lt;&gt;"","",IF(A27="","",IF(H27&gt;=$F$15,0,IF($F$6-SUM($I$19:I26)&lt;=$F$15-H27,$F$6-SUM($I$19:I26),$F$15-H27))))</f>
      </c>
      <c r="J27" s="123">
        <f t="shared" si="1"/>
      </c>
      <c r="K27" s="98">
        <f t="shared" si="2"/>
      </c>
      <c r="L27" s="98">
        <f t="shared" si="3"/>
      </c>
      <c r="M27" s="124">
        <f t="shared" si="9"/>
      </c>
      <c r="N27" s="124">
        <f t="shared" si="10"/>
        <v>0</v>
      </c>
      <c r="O27" s="124">
        <f t="shared" si="11"/>
        <v>0</v>
      </c>
      <c r="P27" s="124">
        <f t="shared" si="12"/>
      </c>
      <c r="Q27" s="124">
        <f t="shared" si="13"/>
      </c>
      <c r="R27" s="124">
        <f t="shared" si="14"/>
      </c>
      <c r="S27" s="124">
        <f t="shared" si="4"/>
      </c>
      <c r="T27" s="124">
        <f t="shared" si="5"/>
        <v>0</v>
      </c>
      <c r="U27" s="124">
        <f>IF($S27="S",IF(SUM($T$19:$T26)+1&lt;=$F$17,SUM($T$19:$T26)+1,0),0)</f>
        <v>0</v>
      </c>
      <c r="V27" s="124">
        <f t="shared" si="15"/>
      </c>
      <c r="W27" s="124">
        <f t="shared" si="6"/>
      </c>
      <c r="X27" s="124">
        <f t="shared" si="18"/>
      </c>
      <c r="Y27" s="124">
        <f t="shared" si="19"/>
      </c>
      <c r="Z27" s="124">
        <f t="shared" si="7"/>
      </c>
    </row>
    <row r="28" spans="1:26" ht="12.75">
      <c r="A28" s="98">
        <f>IF('Nombre de voix le plus élevé'!G28=0,"",'Nombre de voix le plus élevé'!G28)</f>
      </c>
      <c r="B28" s="98">
        <f>IF('Nombre de voix le plus élevé'!H28=0,"",'Nombre de voix le plus élevé'!H28)</f>
      </c>
      <c r="C28" s="98">
        <f>IF(A28&lt;&gt;"",'Nombre de voix le plus élevé'!I28,"")</f>
      </c>
      <c r="D28" s="123" t="str">
        <f>IF(A28=""," ",IF(C28&gt;=$F$15,0,IF($F$6-SUM($D$19:D27)&lt;=$F$15-C28,$F$6-SUM($D$19:D27),$F$15-C28)))</f>
        <v> </v>
      </c>
      <c r="E28" s="123" t="str">
        <f t="shared" si="16"/>
        <v> </v>
      </c>
      <c r="F28" s="98">
        <f t="shared" si="17"/>
      </c>
      <c r="G28" s="98">
        <f t="shared" si="0"/>
      </c>
      <c r="H28" s="98">
        <f t="shared" si="8"/>
      </c>
      <c r="I28" s="123">
        <f>IF(R28&lt;&gt;"","",IF(A28="","",IF(H28&gt;=$F$15,0,IF($F$6-SUM($I$19:I27)&lt;=$F$15-H28,$F$6-SUM($I$19:I27),$F$15-H28))))</f>
      </c>
      <c r="J28" s="123">
        <f t="shared" si="1"/>
      </c>
      <c r="K28" s="98">
        <f t="shared" si="2"/>
      </c>
      <c r="L28" s="98">
        <f t="shared" si="3"/>
      </c>
      <c r="M28" s="124">
        <f t="shared" si="9"/>
      </c>
      <c r="N28" s="124">
        <f t="shared" si="10"/>
        <v>0</v>
      </c>
      <c r="O28" s="124">
        <f t="shared" si="11"/>
        <v>0</v>
      </c>
      <c r="P28" s="124">
        <f t="shared" si="12"/>
      </c>
      <c r="Q28" s="124">
        <f t="shared" si="13"/>
      </c>
      <c r="R28" s="124">
        <f t="shared" si="14"/>
      </c>
      <c r="S28" s="124">
        <f t="shared" si="4"/>
      </c>
      <c r="T28" s="124">
        <f t="shared" si="5"/>
        <v>0</v>
      </c>
      <c r="U28" s="124">
        <f>IF($S28="S",IF(SUM($T$19:$T27)+1&lt;=$F$17,SUM($T$19:$T27)+1,0),0)</f>
        <v>0</v>
      </c>
      <c r="V28" s="124">
        <f t="shared" si="15"/>
      </c>
      <c r="W28" s="124">
        <f t="shared" si="6"/>
      </c>
      <c r="X28" s="124">
        <f t="shared" si="18"/>
      </c>
      <c r="Y28" s="124">
        <f t="shared" si="19"/>
      </c>
      <c r="Z28" s="124">
        <f t="shared" si="7"/>
      </c>
    </row>
    <row r="29" spans="1:26" ht="12.75">
      <c r="A29" s="98">
        <f>IF('Nombre de voix le plus élevé'!G29=0,"",'Nombre de voix le plus élevé'!G29)</f>
      </c>
      <c r="B29" s="98">
        <f>IF('Nombre de voix le plus élevé'!H29=0,"",'Nombre de voix le plus élevé'!H29)</f>
      </c>
      <c r="C29" s="98">
        <f>IF(A29&lt;&gt;"",'Nombre de voix le plus élevé'!I29,"")</f>
      </c>
      <c r="D29" s="123" t="str">
        <f>IF(A29=""," ",IF(C29&gt;=$F$15,0,IF($F$6-SUM($D$19:D28)&lt;=$F$15-C29,$F$6-SUM($D$19:D28),$F$15-C29)))</f>
        <v> </v>
      </c>
      <c r="E29" s="123" t="str">
        <f t="shared" si="16"/>
        <v> </v>
      </c>
      <c r="F29" s="98">
        <f t="shared" si="17"/>
      </c>
      <c r="G29" s="98">
        <f t="shared" si="0"/>
      </c>
      <c r="H29" s="98">
        <f t="shared" si="8"/>
      </c>
      <c r="I29" s="123">
        <f>IF(R29&lt;&gt;"","",IF(A29="","",IF(H29&gt;=$F$15,0,IF($F$6-SUM($I$19:I28)&lt;=$F$15-H29,$F$6-SUM($I$19:I28),$F$15-H29))))</f>
      </c>
      <c r="J29" s="123">
        <f t="shared" si="1"/>
      </c>
      <c r="K29" s="98">
        <f t="shared" si="2"/>
      </c>
      <c r="L29" s="98">
        <f t="shared" si="3"/>
      </c>
      <c r="M29" s="124">
        <f t="shared" si="9"/>
      </c>
      <c r="N29" s="124">
        <f t="shared" si="10"/>
        <v>0</v>
      </c>
      <c r="O29" s="124">
        <f t="shared" si="11"/>
        <v>0</v>
      </c>
      <c r="P29" s="124">
        <f t="shared" si="12"/>
      </c>
      <c r="Q29" s="124">
        <f t="shared" si="13"/>
      </c>
      <c r="R29" s="124">
        <f t="shared" si="14"/>
      </c>
      <c r="S29" s="124">
        <f t="shared" si="4"/>
      </c>
      <c r="T29" s="124">
        <f t="shared" si="5"/>
        <v>0</v>
      </c>
      <c r="U29" s="124">
        <f>IF($S29="S",IF(SUM($T$19:$T28)+1&lt;=$F$17,SUM($T$19:$T28)+1,0),0)</f>
        <v>0</v>
      </c>
      <c r="V29" s="124">
        <f t="shared" si="15"/>
      </c>
      <c r="W29" s="124">
        <f t="shared" si="6"/>
      </c>
      <c r="X29" s="124">
        <f t="shared" si="18"/>
      </c>
      <c r="Y29" s="124">
        <f t="shared" si="19"/>
      </c>
      <c r="Z29" s="124">
        <f t="shared" si="7"/>
      </c>
    </row>
    <row r="30" spans="1:26" ht="12.75">
      <c r="A30" s="98">
        <f>IF('Nombre de voix le plus élevé'!G30=0,"",'Nombre de voix le plus élevé'!G30)</f>
      </c>
      <c r="B30" s="98">
        <f>IF('Nombre de voix le plus élevé'!H30=0,"",'Nombre de voix le plus élevé'!H30)</f>
      </c>
      <c r="C30" s="98">
        <f>IF(A30&lt;&gt;"",'Nombre de voix le plus élevé'!I30,"")</f>
      </c>
      <c r="D30" s="123" t="str">
        <f>IF(A30=""," ",IF(C30&gt;=$F$15,0,IF($F$6-SUM($D$19:D29)&lt;=$F$15-C30,$F$6-SUM($D$19:D29),$F$15-C30)))</f>
        <v> </v>
      </c>
      <c r="E30" s="123" t="str">
        <f t="shared" si="16"/>
        <v> </v>
      </c>
      <c r="F30" s="98">
        <f t="shared" si="17"/>
      </c>
      <c r="G30" s="98">
        <f t="shared" si="0"/>
      </c>
      <c r="H30" s="98">
        <f t="shared" si="8"/>
      </c>
      <c r="I30" s="123">
        <f>IF(R30&lt;&gt;"","",IF(A30="","",IF(H30&gt;=$F$15,0,IF($F$6-SUM($I$19:I29)&lt;=$F$15-H30,$F$6-SUM($I$19:I29),$F$15-H30))))</f>
      </c>
      <c r="J30" s="123">
        <f t="shared" si="1"/>
      </c>
      <c r="K30" s="98">
        <f t="shared" si="2"/>
      </c>
      <c r="L30" s="98">
        <f t="shared" si="3"/>
      </c>
      <c r="M30" s="124">
        <f t="shared" si="9"/>
      </c>
      <c r="N30" s="124">
        <f t="shared" si="10"/>
        <v>0</v>
      </c>
      <c r="O30" s="124">
        <f t="shared" si="11"/>
        <v>0</v>
      </c>
      <c r="P30" s="124">
        <f t="shared" si="12"/>
      </c>
      <c r="Q30" s="124">
        <f t="shared" si="13"/>
      </c>
      <c r="R30" s="124">
        <f t="shared" si="14"/>
      </c>
      <c r="S30" s="124">
        <f t="shared" si="4"/>
      </c>
      <c r="T30" s="124">
        <f t="shared" si="5"/>
        <v>0</v>
      </c>
      <c r="U30" s="124">
        <f>IF(F30&lt;&gt;"E",IF($S30="S",IF(SUM($T$19:$T29)+1&lt;=$F$17,SUM($T$19:$T29)+1,0),0),0)</f>
        <v>0</v>
      </c>
      <c r="V30" s="124">
        <f t="shared" si="15"/>
      </c>
      <c r="W30" s="124">
        <f t="shared" si="6"/>
      </c>
      <c r="X30" s="124">
        <f t="shared" si="18"/>
      </c>
      <c r="Y30" s="124">
        <f t="shared" si="19"/>
      </c>
      <c r="Z30" s="124">
        <f t="shared" si="7"/>
      </c>
    </row>
    <row r="31" spans="1:26" ht="12.75">
      <c r="A31" s="98">
        <f>IF('Nombre de voix le plus élevé'!G31=0,"",'Nombre de voix le plus élevé'!G31)</f>
      </c>
      <c r="B31" s="98">
        <f>IF('Nombre de voix le plus élevé'!H31=0,"",'Nombre de voix le plus élevé'!H31)</f>
      </c>
      <c r="C31" s="98">
        <f>IF(A31&lt;&gt;"",'Nombre de voix le plus élevé'!I31,"")</f>
      </c>
      <c r="D31" s="123" t="str">
        <f>IF(A31=""," ",IF(C31&gt;=$F$15,0,IF($F$6-SUM($D$19:D30)&lt;=$F$15-C31,$F$6-SUM($D$19:D30),$F$15-C31)))</f>
        <v> </v>
      </c>
      <c r="E31" s="123" t="str">
        <f t="shared" si="16"/>
        <v> </v>
      </c>
      <c r="F31" s="98">
        <f t="shared" si="17"/>
      </c>
      <c r="G31" s="98">
        <f t="shared" si="0"/>
      </c>
      <c r="H31" s="98">
        <f t="shared" si="8"/>
      </c>
      <c r="I31" s="123">
        <f>IF(R31&lt;&gt;"","",IF(A31="","",IF(H31&gt;=$F$15,0,IF($F$6-SUM($I$19:I30)&lt;=$F$15-H31,$F$6-SUM($I$19:I30),$F$15-H31))))</f>
      </c>
      <c r="J31" s="123">
        <f t="shared" si="1"/>
      </c>
      <c r="K31" s="98">
        <f t="shared" si="2"/>
      </c>
      <c r="L31" s="98">
        <f t="shared" si="3"/>
      </c>
      <c r="M31" s="124">
        <f t="shared" si="9"/>
      </c>
      <c r="N31" s="124">
        <f t="shared" si="10"/>
        <v>0</v>
      </c>
      <c r="O31" s="124">
        <f t="shared" si="11"/>
        <v>0</v>
      </c>
      <c r="P31" s="124">
        <f t="shared" si="12"/>
      </c>
      <c r="Q31" s="124">
        <f t="shared" si="13"/>
      </c>
      <c r="R31" s="124">
        <f t="shared" si="14"/>
      </c>
      <c r="S31" s="124">
        <f t="shared" si="4"/>
      </c>
      <c r="T31" s="124">
        <f t="shared" si="5"/>
        <v>0</v>
      </c>
      <c r="U31" s="124">
        <f>IF(F31&lt;&gt;"E",IF($S31="S",IF(SUM($T$19:$T30)+1&lt;=$F$17,SUM($T$19:$T30)+1,0),0),0)</f>
        <v>0</v>
      </c>
      <c r="V31" s="124">
        <f t="shared" si="15"/>
      </c>
      <c r="W31" s="124">
        <f t="shared" si="6"/>
      </c>
      <c r="X31" s="124">
        <f t="shared" si="18"/>
      </c>
      <c r="Y31" s="124">
        <f t="shared" si="19"/>
      </c>
      <c r="Z31" s="124">
        <f t="shared" si="7"/>
      </c>
    </row>
    <row r="32" spans="1:26" ht="12.75">
      <c r="A32" s="98">
        <f>IF('Nombre de voix le plus élevé'!G32=0,"",'Nombre de voix le plus élevé'!G32)</f>
      </c>
      <c r="B32" s="98">
        <f>IF('Nombre de voix le plus élevé'!H32=0,"",'Nombre de voix le plus élevé'!H32)</f>
      </c>
      <c r="C32" s="98">
        <f>IF(A32&lt;&gt;"",'Nombre de voix le plus élevé'!I32,"")</f>
      </c>
      <c r="D32" s="123" t="str">
        <f>IF(A32=""," ",IF(C32&gt;=$F$15,0,IF($F$6-SUM($D$19:D31)&lt;=$F$15-C32,$F$6-SUM($D$19:D31),$F$15-C32)))</f>
        <v> </v>
      </c>
      <c r="E32" s="123" t="str">
        <f t="shared" si="16"/>
        <v> </v>
      </c>
      <c r="F32" s="98">
        <f t="shared" si="17"/>
      </c>
      <c r="G32" s="98">
        <f t="shared" si="0"/>
      </c>
      <c r="H32" s="98">
        <f t="shared" si="8"/>
      </c>
      <c r="I32" s="123">
        <f>IF(R32&lt;&gt;"","",IF(A32="","",IF(H32&gt;=$F$15,0,IF($F$6-SUM($I$19:I31)&lt;=$F$15-H32,$F$6-SUM($I$19:I31),$F$15-H32))))</f>
      </c>
      <c r="J32" s="123">
        <f t="shared" si="1"/>
      </c>
      <c r="K32" s="98">
        <f t="shared" si="2"/>
      </c>
      <c r="L32" s="98">
        <f t="shared" si="3"/>
      </c>
      <c r="M32" s="124">
        <f t="shared" si="9"/>
      </c>
      <c r="N32" s="124">
        <f t="shared" si="10"/>
        <v>0</v>
      </c>
      <c r="O32" s="124">
        <f t="shared" si="11"/>
        <v>0</v>
      </c>
      <c r="P32" s="124">
        <f t="shared" si="12"/>
      </c>
      <c r="Q32" s="124">
        <f t="shared" si="13"/>
      </c>
      <c r="R32" s="124">
        <f t="shared" si="14"/>
      </c>
      <c r="S32" s="124">
        <f t="shared" si="4"/>
      </c>
      <c r="T32" s="124">
        <f t="shared" si="5"/>
        <v>0</v>
      </c>
      <c r="U32" s="124">
        <f>IF(F32&lt;&gt;"E",IF($S32="S",IF(SUM($T$19:$T31)+1&lt;=$F$17,SUM($T$19:$T31)+1,0),0),0)</f>
        <v>0</v>
      </c>
      <c r="V32" s="124">
        <f t="shared" si="15"/>
      </c>
      <c r="W32" s="124">
        <f t="shared" si="6"/>
      </c>
      <c r="X32" s="124">
        <f t="shared" si="18"/>
      </c>
      <c r="Y32" s="124">
        <f t="shared" si="19"/>
      </c>
      <c r="Z32" s="124">
        <f t="shared" si="7"/>
      </c>
    </row>
    <row r="33" spans="1:26" ht="12.75">
      <c r="A33" s="98">
        <f>IF('Nombre de voix le plus élevé'!G33=0,"",'Nombre de voix le plus élevé'!G33)</f>
      </c>
      <c r="B33" s="98">
        <f>IF('Nombre de voix le plus élevé'!H33=0,"",'Nombre de voix le plus élevé'!H33)</f>
      </c>
      <c r="C33" s="98">
        <f>IF(A33&lt;&gt;"",'Nombre de voix le plus élevé'!I33,"")</f>
      </c>
      <c r="D33" s="123" t="str">
        <f>IF(A33=""," ",IF(C33&gt;=$F$15,0,IF($F$6-SUM($D$19:D32)&lt;=$F$15-C33,$F$6-SUM($D$19:D32),$F$15-C33)))</f>
        <v> </v>
      </c>
      <c r="E33" s="123" t="str">
        <f t="shared" si="16"/>
        <v> </v>
      </c>
      <c r="F33" s="98">
        <f t="shared" si="17"/>
      </c>
      <c r="G33" s="98">
        <f t="shared" si="0"/>
      </c>
      <c r="H33" s="98">
        <f t="shared" si="8"/>
      </c>
      <c r="I33" s="123">
        <f>IF(R33&lt;&gt;"","",IF(A33="","",IF(H33&gt;=$F$15,0,IF($F$6-SUM($I$19:I32)&lt;=$F$15-H33,$F$6-SUM($I$19:I32),$F$15-H33))))</f>
      </c>
      <c r="J33" s="123">
        <f t="shared" si="1"/>
      </c>
      <c r="K33" s="98">
        <f t="shared" si="2"/>
      </c>
      <c r="L33" s="98">
        <f t="shared" si="3"/>
      </c>
      <c r="M33" s="124">
        <f t="shared" si="9"/>
      </c>
      <c r="N33" s="124">
        <f t="shared" si="10"/>
        <v>0</v>
      </c>
      <c r="O33" s="124">
        <f t="shared" si="11"/>
        <v>0</v>
      </c>
      <c r="P33" s="124">
        <f t="shared" si="12"/>
      </c>
      <c r="Q33" s="124">
        <f t="shared" si="13"/>
      </c>
      <c r="R33" s="124">
        <f t="shared" si="14"/>
      </c>
      <c r="S33" s="124">
        <f t="shared" si="4"/>
      </c>
      <c r="T33" s="124">
        <f t="shared" si="5"/>
        <v>0</v>
      </c>
      <c r="U33" s="124">
        <f>IF(F33&lt;&gt;"E",IF($S33="S",IF(SUM($T$19:$T32)+1&lt;=$F$17,SUM($T$19:$T32)+1,0),0),0)</f>
        <v>0</v>
      </c>
      <c r="V33" s="124">
        <f t="shared" si="15"/>
      </c>
      <c r="W33" s="124">
        <f t="shared" si="6"/>
      </c>
      <c r="X33" s="124">
        <f t="shared" si="18"/>
      </c>
      <c r="Y33" s="124">
        <f t="shared" si="19"/>
      </c>
      <c r="Z33" s="124">
        <f t="shared" si="7"/>
      </c>
    </row>
    <row r="34" spans="1:26" ht="12.75">
      <c r="A34" s="98">
        <f>IF('Nombre de voix le plus élevé'!G34=0,"",'Nombre de voix le plus élevé'!G34)</f>
      </c>
      <c r="B34" s="98">
        <f>IF('Nombre de voix le plus élevé'!H34=0,"",'Nombre de voix le plus élevé'!H34)</f>
      </c>
      <c r="C34" s="98">
        <f>IF(A34&lt;&gt;"",'Nombre de voix le plus élevé'!I34,"")</f>
      </c>
      <c r="D34" s="123" t="str">
        <f>IF(A34=""," ",IF(C34&gt;=$F$15,0,IF($F$6-SUM($D$19:D33)&lt;=$F$15-C34,$F$6-SUM($D$19:D33),$F$15-C34)))</f>
        <v> </v>
      </c>
      <c r="E34" s="123" t="str">
        <f t="shared" si="16"/>
        <v> </v>
      </c>
      <c r="F34" s="98">
        <f t="shared" si="17"/>
      </c>
      <c r="G34" s="98">
        <f t="shared" si="0"/>
      </c>
      <c r="H34" s="98">
        <f t="shared" si="8"/>
      </c>
      <c r="I34" s="123">
        <f>IF(R34&lt;&gt;"","",IF(A34="","",IF(H34&gt;=$F$15,0,IF($F$6-SUM($I$19:I33)&lt;=$F$15-H34,$F$6-SUM($I$19:I33),$F$15-H34))))</f>
      </c>
      <c r="J34" s="123">
        <f t="shared" si="1"/>
      </c>
      <c r="K34" s="98">
        <f t="shared" si="2"/>
      </c>
      <c r="L34" s="98">
        <f t="shared" si="3"/>
      </c>
      <c r="M34" s="124">
        <f t="shared" si="9"/>
      </c>
      <c r="N34" s="124">
        <f t="shared" si="10"/>
        <v>0</v>
      </c>
      <c r="O34" s="124">
        <f t="shared" si="11"/>
        <v>0</v>
      </c>
      <c r="P34" s="124">
        <f t="shared" si="12"/>
      </c>
      <c r="Q34" s="124">
        <f t="shared" si="13"/>
      </c>
      <c r="R34" s="124">
        <f t="shared" si="14"/>
      </c>
      <c r="S34" s="124">
        <f t="shared" si="4"/>
      </c>
      <c r="T34" s="124">
        <f t="shared" si="5"/>
        <v>0</v>
      </c>
      <c r="U34" s="124">
        <f>IF(F34&lt;&gt;"E",IF($S34="S",IF(SUM($T$19:$T33)+1&lt;=$F$17,SUM($T$19:$T33)+1,0),0),0)</f>
        <v>0</v>
      </c>
      <c r="V34" s="124">
        <f t="shared" si="15"/>
      </c>
      <c r="W34" s="124">
        <f t="shared" si="6"/>
      </c>
      <c r="X34" s="124">
        <f t="shared" si="18"/>
      </c>
      <c r="Y34" s="124">
        <f t="shared" si="19"/>
      </c>
      <c r="Z34" s="124">
        <f t="shared" si="7"/>
      </c>
    </row>
    <row r="35" spans="1:26" ht="12.75">
      <c r="A35" s="98">
        <f>IF('Nombre de voix le plus élevé'!G35=0,"",'Nombre de voix le plus élevé'!G35)</f>
      </c>
      <c r="B35" s="98">
        <f>IF('Nombre de voix le plus élevé'!H35=0,"",'Nombre de voix le plus élevé'!H35)</f>
      </c>
      <c r="C35" s="98">
        <f>IF(A35&lt;&gt;"",'Nombre de voix le plus élevé'!I35,"")</f>
      </c>
      <c r="D35" s="123" t="str">
        <f>IF(A35=""," ",IF(C35&gt;=$F$15,0,IF($F$6-SUM($D$19:D34)&lt;=$F$15-C35,$F$6-SUM($D$19:D34),$F$15-C35)))</f>
        <v> </v>
      </c>
      <c r="E35" s="123" t="str">
        <f t="shared" si="16"/>
        <v> </v>
      </c>
      <c r="F35" s="98">
        <f t="shared" si="17"/>
      </c>
      <c r="G35" s="98">
        <f t="shared" si="0"/>
      </c>
      <c r="H35" s="98">
        <f t="shared" si="8"/>
      </c>
      <c r="I35" s="123">
        <f>IF(R35&lt;&gt;"","",IF(A35="","",IF(H35&gt;=$F$15,0,IF($F$6-SUM($I$19:I34)&lt;=$F$15-H35,$F$6-SUM($I$19:I34),$F$15-H35))))</f>
      </c>
      <c r="J35" s="123">
        <f t="shared" si="1"/>
      </c>
      <c r="K35" s="98">
        <f t="shared" si="2"/>
      </c>
      <c r="L35" s="98">
        <f t="shared" si="3"/>
      </c>
      <c r="M35" s="124">
        <f t="shared" si="9"/>
      </c>
      <c r="N35" s="124">
        <f t="shared" si="10"/>
        <v>0</v>
      </c>
      <c r="O35" s="124">
        <f t="shared" si="11"/>
        <v>0</v>
      </c>
      <c r="P35" s="124">
        <f t="shared" si="12"/>
      </c>
      <c r="Q35" s="124">
        <f t="shared" si="13"/>
      </c>
      <c r="R35" s="124">
        <f t="shared" si="14"/>
      </c>
      <c r="S35" s="124">
        <f t="shared" si="4"/>
      </c>
      <c r="T35" s="124">
        <f t="shared" si="5"/>
        <v>0</v>
      </c>
      <c r="U35" s="124">
        <f>IF(F35&lt;&gt;"E",IF($S35="S",IF(SUM($T$19:$T34)+1&lt;=$F$17,SUM($T$19:$T34)+1,0),0),0)</f>
        <v>0</v>
      </c>
      <c r="V35" s="124">
        <f t="shared" si="15"/>
      </c>
      <c r="W35" s="124">
        <f t="shared" si="6"/>
      </c>
      <c r="X35" s="124">
        <f t="shared" si="18"/>
      </c>
      <c r="Y35" s="124">
        <f t="shared" si="19"/>
      </c>
      <c r="Z35" s="124">
        <f t="shared" si="7"/>
      </c>
    </row>
    <row r="36" spans="1:26" ht="12.75">
      <c r="A36" s="98">
        <f>IF('Nombre de voix le plus élevé'!G36=0,"",'Nombre de voix le plus élevé'!G36)</f>
      </c>
      <c r="B36" s="98">
        <f>IF('Nombre de voix le plus élevé'!H36=0,"",'Nombre de voix le plus élevé'!H36)</f>
      </c>
      <c r="C36" s="98">
        <f>IF(A36&lt;&gt;"",'Nombre de voix le plus élevé'!I36,"")</f>
      </c>
      <c r="D36" s="123" t="str">
        <f>IF(A36=""," ",IF(C36&gt;=$F$15,0,IF($F$6-SUM($D$19:D35)&lt;=$F$15-C36,$F$6-SUM($D$19:D35),$F$15-C36)))</f>
        <v> </v>
      </c>
      <c r="E36" s="123" t="str">
        <f t="shared" si="16"/>
        <v> </v>
      </c>
      <c r="F36" s="98">
        <f t="shared" si="17"/>
      </c>
      <c r="G36" s="98">
        <f t="shared" si="0"/>
      </c>
      <c r="H36" s="98">
        <f t="shared" si="8"/>
      </c>
      <c r="I36" s="123">
        <f>IF(R36&lt;&gt;"","",IF(A36="","",IF(H36&gt;=$F$15,0,IF($F$6-SUM($I$19:I35)&lt;=$F$15-H36,$F$6-SUM($I$19:I35),$F$15-H36))))</f>
      </c>
      <c r="J36" s="123">
        <f t="shared" si="1"/>
      </c>
      <c r="K36" s="98">
        <f t="shared" si="2"/>
      </c>
      <c r="L36" s="98">
        <f t="shared" si="3"/>
      </c>
      <c r="M36" s="124">
        <f t="shared" si="9"/>
      </c>
      <c r="N36" s="124">
        <f t="shared" si="10"/>
        <v>0</v>
      </c>
      <c r="O36" s="124">
        <f t="shared" si="11"/>
        <v>0</v>
      </c>
      <c r="P36" s="124">
        <f t="shared" si="12"/>
      </c>
      <c r="Q36" s="124">
        <f t="shared" si="13"/>
      </c>
      <c r="R36" s="124">
        <f t="shared" si="14"/>
      </c>
      <c r="S36" s="124">
        <f t="shared" si="4"/>
      </c>
      <c r="T36" s="124">
        <f t="shared" si="5"/>
        <v>0</v>
      </c>
      <c r="U36" s="124">
        <f>IF(F36&lt;&gt;"E",IF($S36="S",IF(SUM($T$19:$T35)+1&lt;=$F$17,SUM($T$19:$T35)+1,0),0),0)</f>
        <v>0</v>
      </c>
      <c r="V36" s="124">
        <f t="shared" si="15"/>
      </c>
      <c r="W36" s="124">
        <f t="shared" si="6"/>
      </c>
      <c r="X36" s="124">
        <f t="shared" si="18"/>
      </c>
      <c r="Y36" s="124">
        <f t="shared" si="19"/>
      </c>
      <c r="Z36" s="124">
        <f t="shared" si="7"/>
      </c>
    </row>
    <row r="37" spans="1:26" ht="12.75">
      <c r="A37" s="98">
        <f>IF('Nombre de voix le plus élevé'!G37=0,"",'Nombre de voix le plus élevé'!G37)</f>
      </c>
      <c r="B37" s="98">
        <f>IF('Nombre de voix le plus élevé'!H37=0,"",'Nombre de voix le plus élevé'!H37)</f>
      </c>
      <c r="C37" s="98">
        <f>IF(A37&lt;&gt;"",'Nombre de voix le plus élevé'!I37,"")</f>
      </c>
      <c r="D37" s="123" t="str">
        <f>IF(A37=""," ",IF(C37&gt;=$F$15,0,IF($F$6-SUM($D$19:D36)&lt;=$F$15-C37,$F$6-SUM($D$19:D36),$F$15-C37)))</f>
        <v> </v>
      </c>
      <c r="E37" s="123" t="str">
        <f t="shared" si="16"/>
        <v> </v>
      </c>
      <c r="F37" s="98">
        <f t="shared" si="17"/>
      </c>
      <c r="G37" s="98">
        <f t="shared" si="0"/>
      </c>
      <c r="H37" s="98">
        <f t="shared" si="8"/>
      </c>
      <c r="I37" s="123">
        <f>IF(R37&lt;&gt;"","",IF(A37="","",IF(H37&gt;=$F$15,0,IF($F$6-SUM($I$19:I36)&lt;=$F$15-H37,$F$6-SUM($I$19:I36),$F$15-H37))))</f>
      </c>
      <c r="J37" s="123">
        <f t="shared" si="1"/>
      </c>
      <c r="K37" s="98">
        <f t="shared" si="2"/>
      </c>
      <c r="L37" s="98">
        <f t="shared" si="3"/>
      </c>
      <c r="M37" s="124">
        <f t="shared" si="9"/>
      </c>
      <c r="N37" s="124">
        <f t="shared" si="10"/>
        <v>0</v>
      </c>
      <c r="O37" s="124">
        <f t="shared" si="11"/>
        <v>0</v>
      </c>
      <c r="P37" s="124">
        <f t="shared" si="12"/>
      </c>
      <c r="Q37" s="124">
        <f t="shared" si="13"/>
      </c>
      <c r="R37" s="124">
        <f t="shared" si="14"/>
      </c>
      <c r="S37" s="124">
        <f t="shared" si="4"/>
      </c>
      <c r="T37" s="124">
        <f t="shared" si="5"/>
        <v>0</v>
      </c>
      <c r="U37" s="124">
        <f>IF(F37&lt;&gt;"E",IF($S37="S",IF(SUM($T$19:$T36)+1&lt;=$F$17,SUM($T$19:$T36)+1,0),0),0)</f>
        <v>0</v>
      </c>
      <c r="V37" s="124">
        <f t="shared" si="15"/>
      </c>
      <c r="W37" s="124">
        <f t="shared" si="6"/>
      </c>
      <c r="X37" s="124">
        <f t="shared" si="18"/>
      </c>
      <c r="Y37" s="124">
        <f t="shared" si="19"/>
      </c>
      <c r="Z37" s="124">
        <f t="shared" si="7"/>
      </c>
    </row>
    <row r="38" spans="1:26" ht="12.75">
      <c r="A38" s="98">
        <f>IF('Nombre de voix le plus élevé'!G38=0,"",'Nombre de voix le plus élevé'!G38)</f>
      </c>
      <c r="B38" s="98">
        <f>IF('Nombre de voix le plus élevé'!H38=0,"",'Nombre de voix le plus élevé'!H38)</f>
      </c>
      <c r="C38" s="98">
        <f>IF(A38&lt;&gt;"",'Nombre de voix le plus élevé'!I38,"")</f>
      </c>
      <c r="D38" s="123" t="str">
        <f>IF(A38=""," ",IF(C38&gt;=$F$15,0,IF($F$6-SUM($D$19:D37)&lt;=$F$15-C38,$F$6-SUM($D$19:D37),$F$15-C38)))</f>
        <v> </v>
      </c>
      <c r="E38" s="123" t="str">
        <f t="shared" si="16"/>
        <v> </v>
      </c>
      <c r="F38" s="98">
        <f t="shared" si="17"/>
      </c>
      <c r="G38" s="98">
        <f t="shared" si="0"/>
      </c>
      <c r="H38" s="98">
        <f t="shared" si="8"/>
      </c>
      <c r="I38" s="123">
        <f>IF(R38&lt;&gt;"","",IF(A38="","",IF(H38&gt;=$F$15,0,IF($F$6-SUM($I$19:I37)&lt;=$F$15-H38,$F$6-SUM($I$19:I37),$F$15-H38))))</f>
      </c>
      <c r="J38" s="123">
        <f t="shared" si="1"/>
      </c>
      <c r="K38" s="98">
        <f t="shared" si="2"/>
      </c>
      <c r="L38" s="98">
        <f t="shared" si="3"/>
      </c>
      <c r="M38" s="124">
        <f t="shared" si="9"/>
      </c>
      <c r="N38" s="124">
        <f t="shared" si="10"/>
        <v>0</v>
      </c>
      <c r="O38" s="124">
        <f t="shared" si="11"/>
        <v>0</v>
      </c>
      <c r="P38" s="124">
        <f t="shared" si="12"/>
      </c>
      <c r="Q38" s="124">
        <f t="shared" si="13"/>
      </c>
      <c r="R38" s="124">
        <f t="shared" si="14"/>
      </c>
      <c r="S38" s="124">
        <f t="shared" si="4"/>
      </c>
      <c r="T38" s="124">
        <f t="shared" si="5"/>
        <v>0</v>
      </c>
      <c r="U38" s="124">
        <f>IF(F38&lt;&gt;"E",IF($S38="S",IF(SUM($T$19:$T37)+1&lt;=$F$17,SUM($T$19:$T37)+1,0),0),0)</f>
        <v>0</v>
      </c>
      <c r="V38" s="124">
        <f t="shared" si="15"/>
      </c>
      <c r="W38" s="124">
        <f t="shared" si="6"/>
      </c>
      <c r="X38" s="124">
        <f t="shared" si="18"/>
      </c>
      <c r="Y38" s="124">
        <f t="shared" si="19"/>
      </c>
      <c r="Z38" s="124">
        <f t="shared" si="7"/>
      </c>
    </row>
    <row r="39" spans="1:26" ht="12.75">
      <c r="A39" s="98">
        <f>IF('Nombre de voix le plus élevé'!G39=0,"",'Nombre de voix le plus élevé'!G39)</f>
      </c>
      <c r="B39" s="98">
        <f>IF('Nombre de voix le plus élevé'!H39=0,"",'Nombre de voix le plus élevé'!H39)</f>
      </c>
      <c r="C39" s="98">
        <f>IF(A39&lt;&gt;"",'Nombre de voix le plus élevé'!I39,"")</f>
      </c>
      <c r="D39" s="123" t="str">
        <f>IF(A39=""," ",IF(C39&gt;=$F$15,0,IF($F$6-SUM($D$19:D38)&lt;=$F$15-C39,$F$6-SUM($D$19:D38),$F$15-C39)))</f>
        <v> </v>
      </c>
      <c r="E39" s="123" t="str">
        <f t="shared" si="16"/>
        <v> </v>
      </c>
      <c r="F39" s="98">
        <f t="shared" si="17"/>
      </c>
      <c r="G39" s="98">
        <f t="shared" si="0"/>
      </c>
      <c r="H39" s="98">
        <f t="shared" si="8"/>
      </c>
      <c r="I39" s="123">
        <f>IF(R39&lt;&gt;"","",IF(A39="","",IF(H39&gt;=$F$15,0,IF($F$6-SUM($I$19:I38)&lt;=$F$15-H39,$F$6-SUM($I$19:I38),$F$15-H39))))</f>
      </c>
      <c r="J39" s="123">
        <f t="shared" si="1"/>
      </c>
      <c r="K39" s="98">
        <f t="shared" si="2"/>
      </c>
      <c r="L39" s="98">
        <f t="shared" si="3"/>
      </c>
      <c r="M39" s="124">
        <f t="shared" si="9"/>
      </c>
      <c r="N39" s="124">
        <f t="shared" si="10"/>
        <v>0</v>
      </c>
      <c r="O39" s="124">
        <f t="shared" si="11"/>
        <v>0</v>
      </c>
      <c r="P39" s="124">
        <f t="shared" si="12"/>
      </c>
      <c r="Q39" s="124">
        <f t="shared" si="13"/>
      </c>
      <c r="R39" s="124">
        <f t="shared" si="14"/>
      </c>
      <c r="S39" s="124">
        <f t="shared" si="4"/>
      </c>
      <c r="T39" s="124">
        <f t="shared" si="5"/>
        <v>0</v>
      </c>
      <c r="U39" s="124">
        <f>IF(F39&lt;&gt;"E",IF($S39="S",IF(SUM($T$19:$T38)+1&lt;=$F$17,SUM($T$19:$T38)+1,0),0),0)</f>
        <v>0</v>
      </c>
      <c r="V39" s="124">
        <f t="shared" si="15"/>
      </c>
      <c r="W39" s="124">
        <f t="shared" si="6"/>
      </c>
      <c r="X39" s="124">
        <f t="shared" si="18"/>
      </c>
      <c r="Y39" s="124">
        <f t="shared" si="19"/>
      </c>
      <c r="Z39" s="124">
        <f t="shared" si="7"/>
      </c>
    </row>
    <row r="40" spans="1:26" ht="12.75">
      <c r="A40" s="98">
        <f>IF('Nombre de voix le plus élevé'!G40=0,"",'Nombre de voix le plus élevé'!G40)</f>
      </c>
      <c r="B40" s="98">
        <f>IF('Nombre de voix le plus élevé'!H40=0,"",'Nombre de voix le plus élevé'!H40)</f>
      </c>
      <c r="C40" s="98">
        <f>IF(A40&lt;&gt;"",'Nombre de voix le plus élevé'!I40,"")</f>
      </c>
      <c r="D40" s="123" t="str">
        <f>IF(A40=""," ",IF(C40&gt;=$F$15,0,IF($F$6-SUM($D$19:D39)&lt;=$F$15-C40,$F$6-SUM($D$19:D39),$F$15-C40)))</f>
        <v> </v>
      </c>
      <c r="E40" s="123" t="str">
        <f t="shared" si="16"/>
        <v> </v>
      </c>
      <c r="F40" s="98">
        <f t="shared" si="17"/>
      </c>
      <c r="G40" s="98">
        <f t="shared" si="0"/>
      </c>
      <c r="H40" s="98">
        <f t="shared" si="8"/>
      </c>
      <c r="I40" s="123">
        <f>IF(R40&lt;&gt;"","",IF(A40="","",IF(H40&gt;=$F$15,0,IF($F$6-SUM($I$19:I39)&lt;=$F$15-H40,$F$6-SUM($I$19:I39),$F$15-H40))))</f>
      </c>
      <c r="J40" s="123">
        <f t="shared" si="1"/>
      </c>
      <c r="K40" s="98">
        <f t="shared" si="2"/>
      </c>
      <c r="L40" s="98">
        <f t="shared" si="3"/>
      </c>
      <c r="M40" s="124">
        <f t="shared" si="9"/>
      </c>
      <c r="N40" s="124">
        <f t="shared" si="10"/>
        <v>0</v>
      </c>
      <c r="O40" s="124">
        <f t="shared" si="11"/>
        <v>0</v>
      </c>
      <c r="P40" s="124">
        <f t="shared" si="12"/>
      </c>
      <c r="Q40" s="124">
        <f t="shared" si="13"/>
      </c>
      <c r="R40" s="124">
        <f t="shared" si="14"/>
      </c>
      <c r="S40" s="124">
        <f t="shared" si="4"/>
      </c>
      <c r="T40" s="124">
        <f t="shared" si="5"/>
        <v>0</v>
      </c>
      <c r="U40" s="124">
        <f>IF(F40&lt;&gt;"E",IF($S40="S",IF(SUM($T$19:$T39)+1&lt;=$F$17,SUM($T$19:$T39)+1,0),0),0)</f>
        <v>0</v>
      </c>
      <c r="V40" s="124">
        <f t="shared" si="15"/>
      </c>
      <c r="W40" s="124">
        <f t="shared" si="6"/>
      </c>
      <c r="X40" s="124">
        <f t="shared" si="18"/>
      </c>
      <c r="Y40" s="124">
        <f t="shared" si="19"/>
      </c>
      <c r="Z40" s="124">
        <f t="shared" si="7"/>
      </c>
    </row>
    <row r="41" spans="1:26" ht="12.75">
      <c r="A41" s="98">
        <f>IF('Nombre de voix le plus élevé'!G41=0,"",'Nombre de voix le plus élevé'!G41)</f>
      </c>
      <c r="B41" s="98">
        <f>IF('Nombre de voix le plus élevé'!H41=0,"",'Nombre de voix le plus élevé'!H41)</f>
      </c>
      <c r="C41" s="98">
        <f>IF(A41&lt;&gt;"",'Nombre de voix le plus élevé'!I41,"")</f>
      </c>
      <c r="D41" s="123" t="str">
        <f>IF(A41=""," ",IF(C41&gt;=$F$15,0,IF($F$6-SUM($D$19:D40)&lt;=$F$15-C41,$F$6-SUM($D$19:D40),$F$15-C41)))</f>
        <v> </v>
      </c>
      <c r="E41" s="123" t="str">
        <f t="shared" si="16"/>
        <v> </v>
      </c>
      <c r="F41" s="98">
        <f t="shared" si="17"/>
      </c>
      <c r="G41" s="98">
        <f t="shared" si="0"/>
      </c>
      <c r="H41" s="98">
        <f t="shared" si="8"/>
      </c>
      <c r="I41" s="123">
        <f>IF(R41&lt;&gt;"","",IF(A41="","",IF(H41&gt;=$F$15,0,IF($F$6-SUM($I$19:I40)&lt;=$F$15-H41,$F$6-SUM($I$19:I40),$F$15-H41))))</f>
      </c>
      <c r="J41" s="123">
        <f t="shared" si="1"/>
      </c>
      <c r="K41" s="98">
        <f t="shared" si="2"/>
      </c>
      <c r="L41" s="98">
        <f t="shared" si="3"/>
      </c>
      <c r="M41" s="124">
        <f t="shared" si="9"/>
      </c>
      <c r="N41" s="124">
        <f t="shared" si="10"/>
        <v>0</v>
      </c>
      <c r="O41" s="124">
        <f t="shared" si="11"/>
        <v>0</v>
      </c>
      <c r="P41" s="124">
        <f t="shared" si="12"/>
      </c>
      <c r="Q41" s="124">
        <f t="shared" si="13"/>
      </c>
      <c r="R41" s="124">
        <f t="shared" si="14"/>
      </c>
      <c r="S41" s="124">
        <f t="shared" si="4"/>
      </c>
      <c r="T41" s="124">
        <f t="shared" si="5"/>
        <v>0</v>
      </c>
      <c r="U41" s="124">
        <f>IF(F41&lt;&gt;"E",IF($S41="S",IF(SUM($T$19:$T40)+1&lt;=$F$17,SUM($T$19:$T40)+1,0),0),0)</f>
        <v>0</v>
      </c>
      <c r="V41" s="124">
        <f t="shared" si="15"/>
      </c>
      <c r="W41" s="124">
        <f t="shared" si="6"/>
      </c>
      <c r="X41" s="124">
        <f t="shared" si="18"/>
      </c>
      <c r="Y41" s="124">
        <f t="shared" si="19"/>
      </c>
      <c r="Z41" s="124">
        <f t="shared" si="7"/>
      </c>
    </row>
    <row r="42" spans="1:26" ht="12.75">
      <c r="A42" s="98">
        <f>IF('Nombre de voix le plus élevé'!G42=0,"",'Nombre de voix le plus élevé'!G42)</f>
      </c>
      <c r="B42" s="98">
        <f>IF('Nombre de voix le plus élevé'!H42=0,"",'Nombre de voix le plus élevé'!H42)</f>
      </c>
      <c r="C42" s="98">
        <f>IF(A42&lt;&gt;"",'Nombre de voix le plus élevé'!I42,"")</f>
      </c>
      <c r="D42" s="123" t="str">
        <f>IF(A42=""," ",IF(C42&gt;=$F$15,0,IF($F$6-SUM($D$19:D41)&lt;=$F$15-C42,$F$6-SUM($D$19:D41),$F$15-C42)))</f>
        <v> </v>
      </c>
      <c r="E42" s="123" t="str">
        <f t="shared" si="16"/>
        <v> </v>
      </c>
      <c r="F42" s="98">
        <f t="shared" si="17"/>
      </c>
      <c r="G42" s="98">
        <f t="shared" si="0"/>
      </c>
      <c r="H42" s="98">
        <f t="shared" si="8"/>
      </c>
      <c r="I42" s="123">
        <f>IF(R42&lt;&gt;"","",IF(A42="","",IF(H42&gt;=$F$15,0,IF($F$6-SUM($I$19:I41)&lt;=$F$15-H42,$F$6-SUM($I$19:I41),$F$15-H42))))</f>
      </c>
      <c r="J42" s="123">
        <f t="shared" si="1"/>
      </c>
      <c r="K42" s="98">
        <f t="shared" si="2"/>
      </c>
      <c r="L42" s="98">
        <f t="shared" si="3"/>
      </c>
      <c r="M42" s="124">
        <f t="shared" si="9"/>
      </c>
      <c r="N42" s="124">
        <f t="shared" si="10"/>
        <v>0</v>
      </c>
      <c r="O42" s="124">
        <f t="shared" si="11"/>
        <v>0</v>
      </c>
      <c r="P42" s="124">
        <f t="shared" si="12"/>
      </c>
      <c r="Q42" s="124">
        <f t="shared" si="13"/>
      </c>
      <c r="R42" s="124">
        <f t="shared" si="14"/>
      </c>
      <c r="S42" s="124">
        <f t="shared" si="4"/>
      </c>
      <c r="T42" s="124">
        <f t="shared" si="5"/>
        <v>0</v>
      </c>
      <c r="U42" s="124">
        <f>IF(F42&lt;&gt;"E",IF($S42="S",IF(SUM($T$19:$T41)+1&lt;=$F$17,SUM($T$19:$T41)+1,0),0),0)</f>
        <v>0</v>
      </c>
      <c r="V42" s="124">
        <f t="shared" si="15"/>
      </c>
      <c r="W42" s="124">
        <f t="shared" si="6"/>
      </c>
      <c r="X42" s="124">
        <f t="shared" si="18"/>
      </c>
      <c r="Y42" s="124">
        <f t="shared" si="19"/>
      </c>
      <c r="Z42" s="124">
        <f t="shared" si="7"/>
      </c>
    </row>
    <row r="43" spans="1:26" ht="12.75">
      <c r="A43" s="98">
        <f>IF('Nombre de voix le plus élevé'!G43=0,"",'Nombre de voix le plus élevé'!G43)</f>
      </c>
      <c r="B43" s="98">
        <f>IF('Nombre de voix le plus élevé'!H43=0,"",'Nombre de voix le plus élevé'!H43)</f>
      </c>
      <c r="C43" s="98">
        <f>IF(A43&lt;&gt;"",'Nombre de voix le plus élevé'!I43,"")</f>
      </c>
      <c r="D43" s="123" t="str">
        <f>IF(A43=""," ",IF(C43&gt;=$F$15,0,IF($F$6-SUM($D$19:D42)&lt;=$F$15-C43,$F$6-SUM($D$19:D42),$F$15-C43)))</f>
        <v> </v>
      </c>
      <c r="E43" s="123" t="str">
        <f t="shared" si="16"/>
        <v> </v>
      </c>
      <c r="F43" s="98">
        <f t="shared" si="17"/>
      </c>
      <c r="G43" s="98">
        <f t="shared" si="0"/>
      </c>
      <c r="H43" s="98">
        <f t="shared" si="8"/>
      </c>
      <c r="I43" s="123">
        <f>IF(R43&lt;&gt;"","",IF(A43="","",IF(H43&gt;=$F$15,0,IF($F$6-SUM($I$19:I42)&lt;=$F$15-H43,$F$6-SUM($I$19:I42),$F$15-H43))))</f>
      </c>
      <c r="J43" s="123">
        <f t="shared" si="1"/>
      </c>
      <c r="K43" s="98">
        <f t="shared" si="2"/>
      </c>
      <c r="L43" s="98">
        <f t="shared" si="3"/>
      </c>
      <c r="M43" s="124">
        <f t="shared" si="9"/>
      </c>
      <c r="N43" s="124">
        <f t="shared" si="10"/>
        <v>0</v>
      </c>
      <c r="O43" s="124">
        <f t="shared" si="11"/>
        <v>0</v>
      </c>
      <c r="P43" s="124">
        <f t="shared" si="12"/>
      </c>
      <c r="Q43" s="124">
        <f t="shared" si="13"/>
      </c>
      <c r="R43" s="124">
        <f t="shared" si="14"/>
      </c>
      <c r="S43" s="124">
        <f t="shared" si="4"/>
      </c>
      <c r="T43" s="124">
        <f t="shared" si="5"/>
        <v>0</v>
      </c>
      <c r="U43" s="124">
        <f>IF(F43&lt;&gt;"E",IF($S43="S",IF(SUM($T$19:$T42)+1&lt;=$F$17,SUM($T$19:$T42)+1,0),0),0)</f>
        <v>0</v>
      </c>
      <c r="V43" s="124">
        <f t="shared" si="15"/>
      </c>
      <c r="W43" s="124">
        <f t="shared" si="6"/>
      </c>
      <c r="X43" s="124">
        <f t="shared" si="18"/>
      </c>
      <c r="Y43" s="124">
        <f t="shared" si="19"/>
      </c>
      <c r="Z43" s="124">
        <f t="shared" si="7"/>
      </c>
    </row>
    <row r="44" spans="1:26" ht="12.75">
      <c r="A44" s="98">
        <f>IF('Nombre de voix le plus élevé'!G44=0,"",'Nombre de voix le plus élevé'!G44)</f>
      </c>
      <c r="B44" s="98">
        <f>IF('Nombre de voix le plus élevé'!H44=0,"",'Nombre de voix le plus élevé'!H44)</f>
      </c>
      <c r="C44" s="98">
        <f>IF(A44&lt;&gt;"",'Nombre de voix le plus élevé'!I44,"")</f>
      </c>
      <c r="D44" s="123" t="str">
        <f>IF(A44=""," ",IF(C44&gt;=$F$15,0,IF($F$6-SUM($D$19:D43)&lt;=$F$15-C44,$F$6-SUM($D$19:D43),$F$15-C44)))</f>
        <v> </v>
      </c>
      <c r="E44" s="123" t="str">
        <f t="shared" si="16"/>
        <v> </v>
      </c>
      <c r="F44" s="98">
        <f t="shared" si="17"/>
      </c>
      <c r="G44" s="98">
        <f t="shared" si="0"/>
      </c>
      <c r="H44" s="98">
        <f t="shared" si="8"/>
      </c>
      <c r="I44" s="123">
        <f>IF(R44&lt;&gt;"","",IF(A44="","",IF(H44&gt;=$F$15,0,IF($F$6-SUM($I$19:I43)&lt;=$F$15-H44,$F$6-SUM($I$19:I43),$F$15-H44))))</f>
      </c>
      <c r="J44" s="123">
        <f t="shared" si="1"/>
      </c>
      <c r="K44" s="98">
        <f t="shared" si="2"/>
      </c>
      <c r="L44" s="98">
        <f t="shared" si="3"/>
      </c>
      <c r="M44" s="124">
        <f t="shared" si="9"/>
      </c>
      <c r="N44" s="124">
        <f t="shared" si="10"/>
        <v>0</v>
      </c>
      <c r="O44" s="124">
        <f t="shared" si="11"/>
        <v>0</v>
      </c>
      <c r="P44" s="124">
        <f t="shared" si="12"/>
      </c>
      <c r="Q44" s="124">
        <f t="shared" si="13"/>
      </c>
      <c r="R44" s="124">
        <f t="shared" si="14"/>
      </c>
      <c r="S44" s="124">
        <f t="shared" si="4"/>
      </c>
      <c r="T44" s="124">
        <f t="shared" si="5"/>
        <v>0</v>
      </c>
      <c r="U44" s="124">
        <f>IF(F44&lt;&gt;"E",IF($S44="S",IF(SUM($T$19:$T43)+1&lt;=$F$17,SUM($T$19:$T43)+1,0),0),0)</f>
        <v>0</v>
      </c>
      <c r="V44" s="124">
        <f t="shared" si="15"/>
      </c>
      <c r="W44" s="124">
        <f t="shared" si="6"/>
      </c>
      <c r="X44" s="124">
        <f t="shared" si="18"/>
      </c>
      <c r="Y44" s="124">
        <f t="shared" si="19"/>
      </c>
      <c r="Z44" s="124">
        <f t="shared" si="7"/>
      </c>
    </row>
    <row r="45" spans="1:26" ht="12.75">
      <c r="A45" s="98">
        <f>IF('Nombre de voix le plus élevé'!G45=0,"",'Nombre de voix le plus élevé'!G45)</f>
      </c>
      <c r="B45" s="98">
        <f>IF('Nombre de voix le plus élevé'!H45=0,"",'Nombre de voix le plus élevé'!H45)</f>
      </c>
      <c r="C45" s="98">
        <f>IF(A45&lt;&gt;"",'Nombre de voix le plus élevé'!I45,"")</f>
      </c>
      <c r="D45" s="123" t="str">
        <f>IF(A45=""," ",IF(C45&gt;=$F$15,0,IF($F$6-SUM($D$19:D44)&lt;=$F$15-C45,$F$6-SUM($D$19:D44),$F$15-C45)))</f>
        <v> </v>
      </c>
      <c r="E45" s="123" t="str">
        <f t="shared" si="16"/>
        <v> </v>
      </c>
      <c r="F45" s="98">
        <f t="shared" si="17"/>
      </c>
      <c r="G45" s="98">
        <f t="shared" si="0"/>
      </c>
      <c r="H45" s="98">
        <f t="shared" si="8"/>
      </c>
      <c r="I45" s="123">
        <f>IF(R45&lt;&gt;"","",IF(A45="","",IF(H45&gt;=$F$15,0,IF($F$6-SUM($I$19:I44)&lt;=$F$15-H45,$F$6-SUM($I$19:I44),$F$15-H45))))</f>
      </c>
      <c r="J45" s="123">
        <f t="shared" si="1"/>
      </c>
      <c r="K45" s="98">
        <f t="shared" si="2"/>
      </c>
      <c r="L45" s="98">
        <f t="shared" si="3"/>
      </c>
      <c r="M45" s="124">
        <f t="shared" si="9"/>
      </c>
      <c r="N45" s="124">
        <f t="shared" si="10"/>
        <v>0</v>
      </c>
      <c r="O45" s="124">
        <f t="shared" si="11"/>
        <v>0</v>
      </c>
      <c r="P45" s="124">
        <f t="shared" si="12"/>
      </c>
      <c r="Q45" s="124">
        <f t="shared" si="13"/>
      </c>
      <c r="R45" s="124">
        <f t="shared" si="14"/>
      </c>
      <c r="S45" s="124">
        <f t="shared" si="4"/>
      </c>
      <c r="T45" s="124">
        <f t="shared" si="5"/>
        <v>0</v>
      </c>
      <c r="U45" s="124">
        <f>IF(F45&lt;&gt;"E",IF($S45="S",IF(SUM($T$19:$T44)+1&lt;=$F$17,SUM($T$19:$T44)+1,0),0),0)</f>
        <v>0</v>
      </c>
      <c r="V45" s="124">
        <f t="shared" si="15"/>
      </c>
      <c r="W45" s="124">
        <f t="shared" si="6"/>
      </c>
      <c r="X45" s="124">
        <f t="shared" si="18"/>
      </c>
      <c r="Y45" s="124">
        <f t="shared" si="19"/>
      </c>
      <c r="Z45" s="124">
        <f t="shared" si="7"/>
      </c>
    </row>
    <row r="46" spans="1:26" ht="12.75">
      <c r="A46" s="98">
        <f>IF('Nombre de voix le plus élevé'!G46=0,"",'Nombre de voix le plus élevé'!G46)</f>
      </c>
      <c r="B46" s="98">
        <f>IF('Nombre de voix le plus élevé'!H46=0,"",'Nombre de voix le plus élevé'!H46)</f>
      </c>
      <c r="C46" s="98">
        <f>IF(A46&lt;&gt;"",'Nombre de voix le plus élevé'!I46,"")</f>
      </c>
      <c r="D46" s="123" t="str">
        <f>IF(A46=""," ",IF(C46&gt;=$F$15,0,IF($F$6-SUM($D$19:D45)&lt;=$F$15-C46,$F$6-SUM($D$19:D45),$F$15-C46)))</f>
        <v> </v>
      </c>
      <c r="E46" s="123" t="str">
        <f t="shared" si="16"/>
        <v> </v>
      </c>
      <c r="F46" s="98">
        <f t="shared" si="17"/>
      </c>
      <c r="G46" s="98">
        <f t="shared" si="0"/>
      </c>
      <c r="H46" s="98">
        <f t="shared" si="8"/>
      </c>
      <c r="I46" s="123">
        <f>IF(R46&lt;&gt;"","",IF(A46="","",IF(H46&gt;=$F$15,0,IF($F$6-SUM($I$19:I45)&lt;=$F$15-H46,$F$6-SUM($I$19:I45),$F$15-H46))))</f>
      </c>
      <c r="J46" s="123">
        <f t="shared" si="1"/>
      </c>
      <c r="K46" s="98">
        <f t="shared" si="2"/>
      </c>
      <c r="L46" s="98">
        <f t="shared" si="3"/>
      </c>
      <c r="M46" s="124">
        <f t="shared" si="9"/>
      </c>
      <c r="N46" s="124">
        <f t="shared" si="10"/>
        <v>0</v>
      </c>
      <c r="O46" s="124">
        <f t="shared" si="11"/>
        <v>0</v>
      </c>
      <c r="P46" s="124">
        <f t="shared" si="12"/>
      </c>
      <c r="Q46" s="124">
        <f t="shared" si="13"/>
      </c>
      <c r="R46" s="124">
        <f t="shared" si="14"/>
      </c>
      <c r="S46" s="124">
        <f t="shared" si="4"/>
      </c>
      <c r="T46" s="124">
        <f t="shared" si="5"/>
        <v>0</v>
      </c>
      <c r="U46" s="124">
        <f>IF(F46&lt;&gt;"E",IF($S46="S",IF(SUM($T$19:$T45)+1&lt;=$F$17,SUM($T$19:$T45)+1,0),0),0)</f>
        <v>0</v>
      </c>
      <c r="V46" s="124">
        <f t="shared" si="15"/>
      </c>
      <c r="W46" s="124">
        <f t="shared" si="6"/>
      </c>
      <c r="X46" s="124">
        <f t="shared" si="18"/>
      </c>
      <c r="Y46" s="124">
        <f t="shared" si="19"/>
      </c>
      <c r="Z46" s="124">
        <f t="shared" si="7"/>
      </c>
    </row>
    <row r="47" spans="1:26" ht="12.75">
      <c r="A47" s="98">
        <f>IF('Nombre de voix le plus élevé'!G47=0,"",'Nombre de voix le plus élevé'!G47)</f>
      </c>
      <c r="B47" s="98">
        <f>IF('Nombre de voix le plus élevé'!H47=0,"",'Nombre de voix le plus élevé'!H47)</f>
      </c>
      <c r="C47" s="98">
        <f>IF(A47&lt;&gt;"",'Nombre de voix le plus élevé'!I47,"")</f>
      </c>
      <c r="D47" s="123" t="str">
        <f>IF(A47=""," ",IF(C47&gt;=$F$15,0,IF($F$6-SUM($D$19:D46)&lt;=$F$15-C47,$F$6-SUM($D$19:D46),$F$15-C47)))</f>
        <v> </v>
      </c>
      <c r="E47" s="123" t="str">
        <f t="shared" si="16"/>
        <v> </v>
      </c>
      <c r="F47" s="98">
        <f t="shared" si="17"/>
      </c>
      <c r="G47" s="98">
        <f t="shared" si="0"/>
      </c>
      <c r="H47" s="98">
        <f t="shared" si="8"/>
      </c>
      <c r="I47" s="123">
        <f>IF(R47&lt;&gt;"","",IF(A47="","",IF(H47&gt;=$F$15,0,IF($F$6-SUM($I$19:I46)&lt;=$F$15-H47,$F$6-SUM($I$19:I46),$F$15-H47))))</f>
      </c>
      <c r="J47" s="123">
        <f t="shared" si="1"/>
      </c>
      <c r="K47" s="98">
        <f t="shared" si="2"/>
      </c>
      <c r="L47" s="98">
        <f t="shared" si="3"/>
      </c>
      <c r="M47" s="124">
        <f t="shared" si="9"/>
      </c>
      <c r="N47" s="124">
        <f t="shared" si="10"/>
        <v>0</v>
      </c>
      <c r="O47" s="124">
        <f t="shared" si="11"/>
        <v>0</v>
      </c>
      <c r="P47" s="124">
        <f t="shared" si="12"/>
      </c>
      <c r="Q47" s="124">
        <f t="shared" si="13"/>
      </c>
      <c r="R47" s="124">
        <f t="shared" si="14"/>
      </c>
      <c r="S47" s="124">
        <f t="shared" si="4"/>
      </c>
      <c r="T47" s="124">
        <f t="shared" si="5"/>
        <v>0</v>
      </c>
      <c r="U47" s="124">
        <f>IF(F47&lt;&gt;"E",IF($S47="S",IF(SUM($T$19:$T46)+1&lt;=$F$17,SUM($T$19:$T46)+1,0),0),0)</f>
        <v>0</v>
      </c>
      <c r="V47" s="124">
        <f t="shared" si="15"/>
      </c>
      <c r="W47" s="124">
        <f t="shared" si="6"/>
      </c>
      <c r="X47" s="124">
        <f t="shared" si="18"/>
      </c>
      <c r="Y47" s="124">
        <f t="shared" si="19"/>
      </c>
      <c r="Z47" s="124">
        <f t="shared" si="7"/>
      </c>
    </row>
    <row r="48" spans="1:26" ht="12.75">
      <c r="A48" s="98">
        <f>IF('Nombre de voix le plus élevé'!G48=0,"",'Nombre de voix le plus élevé'!G48)</f>
      </c>
      <c r="B48" s="98">
        <f>IF('Nombre de voix le plus élevé'!H48=0,"",'Nombre de voix le plus élevé'!H48)</f>
      </c>
      <c r="C48" s="98">
        <f>IF(A48&lt;&gt;"",'Nombre de voix le plus élevé'!I48,"")</f>
      </c>
      <c r="D48" s="123" t="str">
        <f>IF(A48=""," ",IF(C48&gt;=$F$15,0,IF($F$6-SUM($D$19:D47)&lt;=$F$15-C48,$F$6-SUM($D$19:D47),$F$15-C48)))</f>
        <v> </v>
      </c>
      <c r="E48" s="123" t="str">
        <f t="shared" si="16"/>
        <v> </v>
      </c>
      <c r="F48" s="98">
        <f t="shared" si="17"/>
      </c>
      <c r="G48" s="98">
        <f t="shared" si="0"/>
      </c>
      <c r="H48" s="98">
        <f t="shared" si="8"/>
      </c>
      <c r="I48" s="123">
        <f>IF(R48&lt;&gt;"","",IF(A48="","",IF(H48&gt;=$F$15,0,IF($F$6-SUM($I$19:I47)&lt;=$F$15-H48,$F$6-SUM($I$19:I47),$F$15-H48))))</f>
      </c>
      <c r="J48" s="123">
        <f t="shared" si="1"/>
      </c>
      <c r="K48" s="98">
        <f t="shared" si="2"/>
      </c>
      <c r="L48" s="98">
        <f t="shared" si="3"/>
      </c>
      <c r="M48" s="124">
        <f t="shared" si="9"/>
      </c>
      <c r="N48" s="124">
        <f t="shared" si="10"/>
        <v>0</v>
      </c>
      <c r="O48" s="124">
        <f t="shared" si="11"/>
        <v>0</v>
      </c>
      <c r="P48" s="124">
        <f t="shared" si="12"/>
      </c>
      <c r="Q48" s="124">
        <f t="shared" si="13"/>
      </c>
      <c r="R48" s="124">
        <f t="shared" si="14"/>
      </c>
      <c r="S48" s="124">
        <f t="shared" si="4"/>
      </c>
      <c r="T48" s="124">
        <f t="shared" si="5"/>
        <v>0</v>
      </c>
      <c r="U48" s="124">
        <f>IF(F48&lt;&gt;"E",IF($S48="S",IF(SUM($T$19:$T47)+1&lt;=$F$17,SUM($T$19:$T47)+1,0),0),0)</f>
        <v>0</v>
      </c>
      <c r="V48" s="124">
        <f t="shared" si="15"/>
      </c>
      <c r="W48" s="124">
        <f t="shared" si="6"/>
      </c>
      <c r="X48" s="124">
        <f t="shared" si="18"/>
      </c>
      <c r="Y48" s="124">
        <f t="shared" si="19"/>
      </c>
      <c r="Z48" s="124">
        <f t="shared" si="7"/>
      </c>
    </row>
    <row r="49" spans="1:26" ht="12.75">
      <c r="A49" s="98">
        <f>IF('Nombre de voix le plus élevé'!G49=0,"",'Nombre de voix le plus élevé'!G49)</f>
      </c>
      <c r="B49" s="98">
        <f>IF('Nombre de voix le plus élevé'!H49=0,"",'Nombre de voix le plus élevé'!H49)</f>
      </c>
      <c r="C49" s="98">
        <f>IF(A49&lt;&gt;"",'Nombre de voix le plus élevé'!I49,"")</f>
      </c>
      <c r="D49" s="123" t="str">
        <f>IF(A49=""," ",IF(C49&gt;=$F$15,0,IF($F$6-SUM($D$19:D48)&lt;=$F$15-C49,$F$6-SUM($D$19:D48),$F$15-C49)))</f>
        <v> </v>
      </c>
      <c r="E49" s="123" t="str">
        <f t="shared" si="16"/>
        <v> </v>
      </c>
      <c r="F49" s="98">
        <f t="shared" si="17"/>
      </c>
      <c r="G49" s="98">
        <f t="shared" si="0"/>
      </c>
      <c r="H49" s="98">
        <f t="shared" si="8"/>
      </c>
      <c r="I49" s="123">
        <f>IF(R49&lt;&gt;"","",IF(A49="","",IF(H49&gt;=$F$15,0,IF($F$6-SUM($I$19:I48)&lt;=$F$15-H49,$F$6-SUM($I$19:I48),$F$15-H49))))</f>
      </c>
      <c r="J49" s="123">
        <f t="shared" si="1"/>
      </c>
      <c r="K49" s="98">
        <f t="shared" si="2"/>
      </c>
      <c r="L49" s="98">
        <f t="shared" si="3"/>
      </c>
      <c r="M49" s="124">
        <f t="shared" si="9"/>
      </c>
      <c r="N49" s="124">
        <f t="shared" si="10"/>
        <v>0</v>
      </c>
      <c r="O49" s="124">
        <f t="shared" si="11"/>
        <v>0</v>
      </c>
      <c r="P49" s="124">
        <f t="shared" si="12"/>
      </c>
      <c r="Q49" s="124">
        <f t="shared" si="13"/>
      </c>
      <c r="R49" s="124">
        <f t="shared" si="14"/>
      </c>
      <c r="S49" s="124">
        <f t="shared" si="4"/>
      </c>
      <c r="T49" s="124">
        <f t="shared" si="5"/>
        <v>0</v>
      </c>
      <c r="U49" s="124">
        <f>IF(F49&lt;&gt;"E",IF($S49="S",IF(SUM($T$19:$T48)+1&lt;=$F$17,SUM($T$19:$T48)+1,0),0),0)</f>
        <v>0</v>
      </c>
      <c r="V49" s="124">
        <f t="shared" si="15"/>
      </c>
      <c r="W49" s="124">
        <f t="shared" si="6"/>
      </c>
      <c r="X49" s="124">
        <f t="shared" si="18"/>
      </c>
      <c r="Y49" s="124">
        <f t="shared" si="19"/>
      </c>
      <c r="Z49" s="124">
        <f t="shared" si="7"/>
      </c>
    </row>
    <row r="50" spans="1:26" ht="12.75">
      <c r="A50" s="98">
        <f>IF('Nombre de voix le plus élevé'!G50=0,"",'Nombre de voix le plus élevé'!G50)</f>
      </c>
      <c r="B50" s="98">
        <f>IF('Nombre de voix le plus élevé'!H50=0,"",'Nombre de voix le plus élevé'!H50)</f>
      </c>
      <c r="C50" s="98">
        <f>IF(A50&lt;&gt;"",'Nombre de voix le plus élevé'!I50,"")</f>
      </c>
      <c r="D50" s="123" t="str">
        <f>IF(A50=""," ",IF(C50&gt;=$F$15,0,IF($F$6-SUM($D$19:D49)&lt;=$F$15-C50,$F$6-SUM($D$19:D49),$F$15-C50)))</f>
        <v> </v>
      </c>
      <c r="E50" s="123" t="str">
        <f t="shared" si="16"/>
        <v> </v>
      </c>
      <c r="F50" s="98">
        <f t="shared" si="17"/>
      </c>
      <c r="G50" s="98">
        <f t="shared" si="0"/>
      </c>
      <c r="H50" s="98">
        <f t="shared" si="8"/>
      </c>
      <c r="I50" s="123">
        <f>IF(R50&lt;&gt;"","",IF(A50="","",IF(H50&gt;=$F$15,0,IF($F$6-SUM($I$19:I49)&lt;=$F$15-H50,$F$6-SUM($I$19:I49),$F$15-H50))))</f>
      </c>
      <c r="J50" s="123">
        <f t="shared" si="1"/>
      </c>
      <c r="K50" s="98">
        <f t="shared" si="2"/>
      </c>
      <c r="L50" s="98">
        <f t="shared" si="3"/>
      </c>
      <c r="M50" s="124">
        <f t="shared" si="9"/>
      </c>
      <c r="N50" s="124">
        <f t="shared" si="10"/>
        <v>0</v>
      </c>
      <c r="O50" s="124">
        <f t="shared" si="11"/>
        <v>0</v>
      </c>
      <c r="P50" s="124">
        <f t="shared" si="12"/>
      </c>
      <c r="Q50" s="124">
        <f t="shared" si="13"/>
      </c>
      <c r="R50" s="124">
        <f t="shared" si="14"/>
      </c>
      <c r="S50" s="124">
        <f t="shared" si="4"/>
      </c>
      <c r="T50" s="124">
        <f t="shared" si="5"/>
        <v>0</v>
      </c>
      <c r="U50" s="124">
        <f>IF(F50&lt;&gt;"E",IF($S50="S",IF(SUM($T$19:$T49)+1&lt;=$F$17,SUM($T$19:$T49)+1,0),0),0)</f>
        <v>0</v>
      </c>
      <c r="V50" s="124">
        <f t="shared" si="15"/>
      </c>
      <c r="W50" s="124">
        <f t="shared" si="6"/>
      </c>
      <c r="X50" s="124">
        <f t="shared" si="18"/>
      </c>
      <c r="Y50" s="124">
        <f t="shared" si="19"/>
      </c>
      <c r="Z50" s="124">
        <f t="shared" si="7"/>
      </c>
    </row>
    <row r="51" spans="1:26" ht="12.75">
      <c r="A51" s="98">
        <f>IF('Nombre de voix le plus élevé'!G51=0,"",'Nombre de voix le plus élevé'!G51)</f>
      </c>
      <c r="B51" s="98">
        <f>IF('Nombre de voix le plus élevé'!H51=0,"",'Nombre de voix le plus élevé'!H51)</f>
      </c>
      <c r="C51" s="98">
        <f>IF(A51&lt;&gt;"",'Nombre de voix le plus élevé'!I51,"")</f>
      </c>
      <c r="D51" s="123" t="str">
        <f>IF(A51=""," ",IF(C51&gt;=$F$15,0,IF($F$6-SUM($D$19:D50)&lt;=$F$15-C51,$F$6-SUM($D$19:D50),$F$15-C51)))</f>
        <v> </v>
      </c>
      <c r="E51" s="123" t="str">
        <f t="shared" si="16"/>
        <v> </v>
      </c>
      <c r="F51" s="98">
        <f t="shared" si="17"/>
      </c>
      <c r="G51" s="98">
        <f t="shared" si="0"/>
      </c>
      <c r="H51" s="98">
        <f t="shared" si="8"/>
      </c>
      <c r="I51" s="123">
        <f>IF(R51&lt;&gt;"","",IF(A51="","",IF(H51&gt;=$F$15,0,IF($F$6-SUM($I$19:I50)&lt;=$F$15-H51,$F$6-SUM($I$19:I50),$F$15-H51))))</f>
      </c>
      <c r="J51" s="123">
        <f t="shared" si="1"/>
      </c>
      <c r="K51" s="98">
        <f t="shared" si="2"/>
      </c>
      <c r="L51" s="98">
        <f t="shared" si="3"/>
      </c>
      <c r="M51" s="124">
        <f t="shared" si="9"/>
      </c>
      <c r="N51" s="124">
        <f t="shared" si="10"/>
        <v>0</v>
      </c>
      <c r="O51" s="124">
        <f t="shared" si="11"/>
        <v>0</v>
      </c>
      <c r="P51" s="124">
        <f t="shared" si="12"/>
      </c>
      <c r="Q51" s="124">
        <f t="shared" si="13"/>
      </c>
      <c r="R51" s="124">
        <f t="shared" si="14"/>
      </c>
      <c r="S51" s="124">
        <f t="shared" si="4"/>
      </c>
      <c r="T51" s="124">
        <f t="shared" si="5"/>
        <v>0</v>
      </c>
      <c r="U51" s="124">
        <f>IF(F51&lt;&gt;"E",IF($S51="S",IF(SUM($T$19:$T50)+1&lt;=$F$17,SUM($T$19:$T50)+1,0),0),0)</f>
        <v>0</v>
      </c>
      <c r="V51" s="124">
        <f t="shared" si="15"/>
      </c>
      <c r="W51" s="124">
        <f aca="true" t="shared" si="20" ref="W51:W82">IF(G51&lt;&gt;"",IF(T51=1,RANK(V51,$V$19:$V$86,1),""),"")</f>
      </c>
      <c r="X51" s="124">
        <f t="shared" si="18"/>
      </c>
      <c r="Y51" s="124">
        <f t="shared" si="19"/>
      </c>
      <c r="Z51" s="124">
        <f t="shared" si="7"/>
      </c>
    </row>
    <row r="52" spans="1:26" ht="12.75">
      <c r="A52" s="98">
        <f>IF('Nombre de voix le plus élevé'!G52=0,"",'Nombre de voix le plus élevé'!G52)</f>
      </c>
      <c r="B52" s="98">
        <f>IF('Nombre de voix le plus élevé'!H52=0,"",'Nombre de voix le plus élevé'!H52)</f>
      </c>
      <c r="C52" s="98">
        <f>IF(A52&lt;&gt;"",'Nombre de voix le plus élevé'!I52,"")</f>
      </c>
      <c r="D52" s="123" t="str">
        <f>IF(A52=""," ",IF(C52&gt;=$F$15,0,IF($F$6-SUM($D$19:D51)&lt;=$F$15-C52,$F$6-SUM($D$19:D51),$F$15-C52)))</f>
        <v> </v>
      </c>
      <c r="E52" s="123" t="str">
        <f t="shared" si="16"/>
        <v> </v>
      </c>
      <c r="F52" s="98">
        <f t="shared" si="17"/>
      </c>
      <c r="G52" s="98">
        <f t="shared" si="0"/>
      </c>
      <c r="H52" s="98">
        <f t="shared" si="8"/>
      </c>
      <c r="I52" s="123">
        <f>IF(R52&lt;&gt;"","",IF(A52="","",IF(H52&gt;=$F$15,0,IF($F$6-SUM($I$19:I51)&lt;=$F$15-H52,$F$6-SUM($I$19:I51),$F$15-H52))))</f>
      </c>
      <c r="J52" s="123">
        <f t="shared" si="1"/>
      </c>
      <c r="K52" s="98">
        <f t="shared" si="2"/>
      </c>
      <c r="L52" s="98">
        <f t="shared" si="3"/>
      </c>
      <c r="M52" s="124">
        <f t="shared" si="9"/>
      </c>
      <c r="N52" s="124">
        <f t="shared" si="10"/>
        <v>0</v>
      </c>
      <c r="O52" s="124">
        <f t="shared" si="11"/>
        <v>0</v>
      </c>
      <c r="P52" s="124">
        <f t="shared" si="12"/>
      </c>
      <c r="Q52" s="124">
        <f t="shared" si="13"/>
      </c>
      <c r="R52" s="124">
        <f t="shared" si="14"/>
      </c>
      <c r="S52" s="124">
        <f t="shared" si="4"/>
      </c>
      <c r="T52" s="124">
        <f t="shared" si="5"/>
        <v>0</v>
      </c>
      <c r="U52" s="124">
        <f>IF(F52&lt;&gt;"E",IF($S52="S",IF(SUM($T$19:$T51)+1&lt;=$F$17,SUM($T$19:$T51)+1,0),0),0)</f>
        <v>0</v>
      </c>
      <c r="V52" s="124">
        <f t="shared" si="15"/>
      </c>
      <c r="W52" s="124">
        <f t="shared" si="20"/>
      </c>
      <c r="X52" s="124">
        <f t="shared" si="18"/>
      </c>
      <c r="Y52" s="124">
        <f t="shared" si="19"/>
      </c>
      <c r="Z52" s="124">
        <f t="shared" si="7"/>
      </c>
    </row>
    <row r="53" spans="1:26" ht="12.75">
      <c r="A53" s="98">
        <f>IF('Nombre de voix le plus élevé'!G53=0,"",'Nombre de voix le plus élevé'!G53)</f>
      </c>
      <c r="B53" s="98">
        <f>IF('Nombre de voix le plus élevé'!H53=0,"",'Nombre de voix le plus élevé'!H53)</f>
      </c>
      <c r="C53" s="98">
        <f>IF(A53&lt;&gt;"",'Nombre de voix le plus élevé'!I53,"")</f>
      </c>
      <c r="D53" s="123" t="str">
        <f>IF(A53=""," ",IF(C53&gt;=$F$15,0,IF($F$6-SUM($D$19:D52)&lt;=$F$15-C53,$F$6-SUM($D$19:D52),$F$15-C53)))</f>
        <v> </v>
      </c>
      <c r="E53" s="123" t="str">
        <f t="shared" si="16"/>
        <v> </v>
      </c>
      <c r="F53" s="98">
        <f t="shared" si="17"/>
      </c>
      <c r="G53" s="98">
        <f t="shared" si="0"/>
      </c>
      <c r="H53" s="98">
        <f t="shared" si="8"/>
      </c>
      <c r="I53" s="123">
        <f>IF(R53&lt;&gt;"","",IF(A53="","",IF(H53&gt;=$F$15,0,IF($F$6-SUM($I$19:I52)&lt;=$F$15-H53,$F$6-SUM($I$19:I52),$F$15-H53))))</f>
      </c>
      <c r="J53" s="123">
        <f t="shared" si="1"/>
      </c>
      <c r="K53" s="98">
        <f t="shared" si="2"/>
      </c>
      <c r="L53" s="98">
        <f t="shared" si="3"/>
      </c>
      <c r="M53" s="124">
        <f t="shared" si="9"/>
      </c>
      <c r="N53" s="124">
        <f t="shared" si="10"/>
        <v>0</v>
      </c>
      <c r="O53" s="124">
        <f t="shared" si="11"/>
        <v>0</v>
      </c>
      <c r="P53" s="124">
        <f t="shared" si="12"/>
      </c>
      <c r="Q53" s="124">
        <f t="shared" si="13"/>
      </c>
      <c r="R53" s="124">
        <f t="shared" si="14"/>
      </c>
      <c r="S53" s="124">
        <f t="shared" si="4"/>
      </c>
      <c r="T53" s="124">
        <f t="shared" si="5"/>
        <v>0</v>
      </c>
      <c r="U53" s="124">
        <f>IF(F53&lt;&gt;"E",IF($S53="S",IF(SUM($T$19:$T52)+1&lt;=$F$17,SUM($T$19:$T52)+1,0),0),0)</f>
        <v>0</v>
      </c>
      <c r="V53" s="124">
        <f t="shared" si="15"/>
      </c>
      <c r="W53" s="124">
        <f t="shared" si="20"/>
      </c>
      <c r="X53" s="124">
        <f t="shared" si="18"/>
      </c>
      <c r="Y53" s="124">
        <f t="shared" si="19"/>
      </c>
      <c r="Z53" s="124">
        <f t="shared" si="7"/>
      </c>
    </row>
    <row r="54" spans="1:26" ht="12.75">
      <c r="A54" s="98">
        <f>IF('Nombre de voix le plus élevé'!G54=0,"",'Nombre de voix le plus élevé'!G54)</f>
      </c>
      <c r="B54" s="98">
        <f>IF('Nombre de voix le plus élevé'!H54=0,"",'Nombre de voix le plus élevé'!H54)</f>
      </c>
      <c r="C54" s="98">
        <f>IF(A54&lt;&gt;"",'Nombre de voix le plus élevé'!I54,"")</f>
      </c>
      <c r="D54" s="123" t="str">
        <f>IF(A54=""," ",IF(C54&gt;=$F$15,0,IF($F$6-SUM($D$19:D53)&lt;=$F$15-C54,$F$6-SUM($D$19:D53),$F$15-C54)))</f>
        <v> </v>
      </c>
      <c r="E54" s="123" t="str">
        <f t="shared" si="16"/>
        <v> </v>
      </c>
      <c r="F54" s="98">
        <f t="shared" si="17"/>
      </c>
      <c r="G54" s="98">
        <f t="shared" si="0"/>
      </c>
      <c r="H54" s="98">
        <f t="shared" si="8"/>
      </c>
      <c r="I54" s="123">
        <f>IF(R54&lt;&gt;"","",IF(A54="","",IF(H54&gt;=$F$15,0,IF($F$6-SUM($I$19:I53)&lt;=$F$15-H54,$F$6-SUM($I$19:I53),$F$15-H54))))</f>
      </c>
      <c r="J54" s="123">
        <f t="shared" si="1"/>
      </c>
      <c r="K54" s="98">
        <f t="shared" si="2"/>
      </c>
      <c r="L54" s="98">
        <f t="shared" si="3"/>
      </c>
      <c r="M54" s="124">
        <f t="shared" si="9"/>
      </c>
      <c r="N54" s="124">
        <f t="shared" si="10"/>
        <v>0</v>
      </c>
      <c r="O54" s="124">
        <f t="shared" si="11"/>
        <v>0</v>
      </c>
      <c r="P54" s="124">
        <f t="shared" si="12"/>
      </c>
      <c r="Q54" s="124">
        <f t="shared" si="13"/>
      </c>
      <c r="R54" s="124">
        <f t="shared" si="14"/>
      </c>
      <c r="S54" s="124">
        <f t="shared" si="4"/>
      </c>
      <c r="T54" s="124">
        <f t="shared" si="5"/>
        <v>0</v>
      </c>
      <c r="U54" s="124">
        <f>IF(F54&lt;&gt;"E",IF($S54="S",IF(SUM($T$19:$T53)+1&lt;=$F$17,SUM($T$19:$T53)+1,0),0),0)</f>
        <v>0</v>
      </c>
      <c r="V54" s="124">
        <f t="shared" si="15"/>
      </c>
      <c r="W54" s="124">
        <f t="shared" si="20"/>
      </c>
      <c r="X54" s="124">
        <f t="shared" si="18"/>
      </c>
      <c r="Y54" s="124">
        <f t="shared" si="19"/>
      </c>
      <c r="Z54" s="124">
        <f t="shared" si="7"/>
      </c>
    </row>
    <row r="55" spans="1:26" ht="12.75">
      <c r="A55" s="98">
        <f>IF('Nombre de voix le plus élevé'!G55=0,"",'Nombre de voix le plus élevé'!G55)</f>
      </c>
      <c r="B55" s="98">
        <f>IF('Nombre de voix le plus élevé'!H55=0,"",'Nombre de voix le plus élevé'!H55)</f>
      </c>
      <c r="C55" s="98">
        <f>IF(A55&lt;&gt;"",'Nombre de voix le plus élevé'!I55,"")</f>
      </c>
      <c r="D55" s="123" t="str">
        <f>IF(A55=""," ",IF(C55&gt;=$F$15,0,IF($F$6-SUM($D$19:D54)&lt;=$F$15-C55,$F$6-SUM($D$19:D54),$F$15-C55)))</f>
        <v> </v>
      </c>
      <c r="E55" s="123" t="str">
        <f t="shared" si="16"/>
        <v> </v>
      </c>
      <c r="F55" s="98">
        <f t="shared" si="17"/>
      </c>
      <c r="G55" s="98">
        <f t="shared" si="0"/>
      </c>
      <c r="H55" s="98">
        <f t="shared" si="8"/>
      </c>
      <c r="I55" s="123">
        <f>IF(R55&lt;&gt;"","",IF(A55="","",IF(H55&gt;=$F$15,0,IF($F$6-SUM($I$19:I54)&lt;=$F$15-H55,$F$6-SUM($I$19:I54),$F$15-H55))))</f>
      </c>
      <c r="J55" s="123">
        <f t="shared" si="1"/>
      </c>
      <c r="K55" s="98">
        <f t="shared" si="2"/>
      </c>
      <c r="L55" s="98">
        <f t="shared" si="3"/>
      </c>
      <c r="M55" s="124">
        <f t="shared" si="9"/>
      </c>
      <c r="N55" s="124">
        <f t="shared" si="10"/>
        <v>0</v>
      </c>
      <c r="O55" s="124">
        <f t="shared" si="11"/>
        <v>0</v>
      </c>
      <c r="P55" s="124">
        <f t="shared" si="12"/>
      </c>
      <c r="Q55" s="124">
        <f t="shared" si="13"/>
      </c>
      <c r="R55" s="124">
        <f t="shared" si="14"/>
      </c>
      <c r="S55" s="124">
        <f t="shared" si="4"/>
      </c>
      <c r="T55" s="124">
        <f t="shared" si="5"/>
        <v>0</v>
      </c>
      <c r="U55" s="124">
        <f>IF(F55&lt;&gt;"E",IF($S55="S",IF(SUM($T$19:$T54)+1&lt;=$F$17,SUM($T$19:$T54)+1,0),0),0)</f>
        <v>0</v>
      </c>
      <c r="V55" s="124">
        <f t="shared" si="15"/>
      </c>
      <c r="W55" s="124">
        <f t="shared" si="20"/>
      </c>
      <c r="X55" s="124">
        <f t="shared" si="18"/>
      </c>
      <c r="Y55" s="124">
        <f t="shared" si="19"/>
      </c>
      <c r="Z55" s="124">
        <f t="shared" si="7"/>
      </c>
    </row>
    <row r="56" spans="1:26" ht="12.75">
      <c r="A56" s="98">
        <f>IF('Nombre de voix le plus élevé'!G56=0,"",'Nombre de voix le plus élevé'!G56)</f>
      </c>
      <c r="B56" s="98">
        <f>IF('Nombre de voix le plus élevé'!H56=0,"",'Nombre de voix le plus élevé'!H56)</f>
      </c>
      <c r="C56" s="98">
        <f>IF(A56&lt;&gt;"",'Nombre de voix le plus élevé'!I56,"")</f>
      </c>
      <c r="D56" s="123" t="str">
        <f>IF(A56=""," ",IF(C56&gt;=$F$15,0,IF($F$6-SUM($D$19:D55)&lt;=$F$15-C56,$F$6-SUM($D$19:D55),$F$15-C56)))</f>
        <v> </v>
      </c>
      <c r="E56" s="123" t="str">
        <f t="shared" si="16"/>
        <v> </v>
      </c>
      <c r="F56" s="98">
        <f t="shared" si="17"/>
      </c>
      <c r="G56" s="98">
        <f t="shared" si="0"/>
      </c>
      <c r="H56" s="98">
        <f t="shared" si="8"/>
      </c>
      <c r="I56" s="123">
        <f>IF(R56&lt;&gt;"","",IF(A56="","",IF(H56&gt;=$F$15,0,IF($F$6-SUM($I$19:I55)&lt;=$F$15-H56,$F$6-SUM($I$19:I55),$F$15-H56))))</f>
      </c>
      <c r="J56" s="123">
        <f t="shared" si="1"/>
      </c>
      <c r="K56" s="98">
        <f t="shared" si="2"/>
      </c>
      <c r="L56" s="98">
        <f t="shared" si="3"/>
      </c>
      <c r="M56" s="124">
        <f t="shared" si="9"/>
      </c>
      <c r="N56" s="124">
        <f t="shared" si="10"/>
        <v>0</v>
      </c>
      <c r="O56" s="124">
        <f t="shared" si="11"/>
        <v>0</v>
      </c>
      <c r="P56" s="124">
        <f t="shared" si="12"/>
      </c>
      <c r="Q56" s="124">
        <f t="shared" si="13"/>
      </c>
      <c r="R56" s="124">
        <f t="shared" si="14"/>
      </c>
      <c r="S56" s="124">
        <f t="shared" si="4"/>
      </c>
      <c r="T56" s="124">
        <f t="shared" si="5"/>
        <v>0</v>
      </c>
      <c r="U56" s="124">
        <f>IF(F56&lt;&gt;"E",IF($S56="S",IF(SUM($T$19:$T55)+1&lt;=$F$17,SUM($T$19:$T55)+1,0),0),0)</f>
        <v>0</v>
      </c>
      <c r="V56" s="124">
        <f t="shared" si="15"/>
      </c>
      <c r="W56" s="124">
        <f t="shared" si="20"/>
      </c>
      <c r="X56" s="124">
        <f t="shared" si="18"/>
      </c>
      <c r="Y56" s="124">
        <f t="shared" si="19"/>
      </c>
      <c r="Z56" s="124">
        <f t="shared" si="7"/>
      </c>
    </row>
    <row r="57" spans="1:26" ht="12.75">
      <c r="A57" s="98">
        <f>IF('Nombre de voix le plus élevé'!G57=0,"",'Nombre de voix le plus élevé'!G57)</f>
      </c>
      <c r="B57" s="98">
        <f>IF('Nombre de voix le plus élevé'!H57=0,"",'Nombre de voix le plus élevé'!H57)</f>
      </c>
      <c r="C57" s="98">
        <f>IF(A57&lt;&gt;"",'Nombre de voix le plus élevé'!I57,"")</f>
      </c>
      <c r="D57" s="123" t="str">
        <f>IF(A57=""," ",IF(C57&gt;=$F$15,0,IF($F$6-SUM($D$19:D56)&lt;=$F$15-C57,$F$6-SUM($D$19:D56),$F$15-C57)))</f>
        <v> </v>
      </c>
      <c r="E57" s="123" t="str">
        <f t="shared" si="16"/>
        <v> </v>
      </c>
      <c r="F57" s="98">
        <f t="shared" si="17"/>
      </c>
      <c r="G57" s="98">
        <f t="shared" si="0"/>
      </c>
      <c r="H57" s="98">
        <f t="shared" si="8"/>
      </c>
      <c r="I57" s="123">
        <f>IF(R57&lt;&gt;"","",IF(A57="","",IF(H57&gt;=$F$15,0,IF($F$6-SUM($I$19:I56)&lt;=$F$15-H57,$F$6-SUM($I$19:I56),$F$15-H57))))</f>
      </c>
      <c r="J57" s="123">
        <f t="shared" si="1"/>
      </c>
      <c r="K57" s="98">
        <f t="shared" si="2"/>
      </c>
      <c r="L57" s="98">
        <f t="shared" si="3"/>
      </c>
      <c r="M57" s="124">
        <f t="shared" si="9"/>
      </c>
      <c r="N57" s="124">
        <f t="shared" si="10"/>
        <v>0</v>
      </c>
      <c r="O57" s="124">
        <f t="shared" si="11"/>
        <v>0</v>
      </c>
      <c r="P57" s="124">
        <f t="shared" si="12"/>
      </c>
      <c r="Q57" s="124">
        <f t="shared" si="13"/>
      </c>
      <c r="R57" s="124">
        <f t="shared" si="14"/>
      </c>
      <c r="S57" s="124">
        <f t="shared" si="4"/>
      </c>
      <c r="T57" s="124">
        <f t="shared" si="5"/>
        <v>0</v>
      </c>
      <c r="U57" s="124">
        <f>IF(F57&lt;&gt;"E",IF($S57="S",IF(SUM($T$19:$T56)+1&lt;=$F$17,SUM($T$19:$T56)+1,0),0),0)</f>
        <v>0</v>
      </c>
      <c r="V57" s="124">
        <f t="shared" si="15"/>
      </c>
      <c r="W57" s="124">
        <f t="shared" si="20"/>
      </c>
      <c r="X57" s="124">
        <f t="shared" si="18"/>
      </c>
      <c r="Y57" s="124">
        <f t="shared" si="19"/>
      </c>
      <c r="Z57" s="124">
        <f t="shared" si="7"/>
      </c>
    </row>
    <row r="58" spans="1:26" ht="12.75">
      <c r="A58" s="98">
        <f>IF('Nombre de voix le plus élevé'!G58=0,"",'Nombre de voix le plus élevé'!G58)</f>
      </c>
      <c r="B58" s="98">
        <f>IF('Nombre de voix le plus élevé'!H58=0,"",'Nombre de voix le plus élevé'!H58)</f>
      </c>
      <c r="C58" s="98">
        <f>IF(A58&lt;&gt;"",'Nombre de voix le plus élevé'!I58,"")</f>
      </c>
      <c r="D58" s="123" t="str">
        <f>IF(A58=""," ",IF(C58&gt;=$F$15,0,IF($F$6-SUM($D$19:D57)&lt;=$F$15-C58,$F$6-SUM($D$19:D57),$F$15-C58)))</f>
        <v> </v>
      </c>
      <c r="E58" s="123" t="str">
        <f t="shared" si="16"/>
        <v> </v>
      </c>
      <c r="F58" s="98">
        <f t="shared" si="17"/>
      </c>
      <c r="G58" s="98">
        <f t="shared" si="0"/>
      </c>
      <c r="H58" s="98">
        <f t="shared" si="8"/>
      </c>
      <c r="I58" s="123">
        <f>IF(R58&lt;&gt;"","",IF(A58="","",IF(H58&gt;=$F$15,0,IF($F$6-SUM($I$19:I57)&lt;=$F$15-H58,$F$6-SUM($I$19:I57),$F$15-H58))))</f>
      </c>
      <c r="J58" s="123">
        <f t="shared" si="1"/>
      </c>
      <c r="K58" s="98">
        <f t="shared" si="2"/>
      </c>
      <c r="L58" s="98">
        <f t="shared" si="3"/>
      </c>
      <c r="M58" s="124">
        <f t="shared" si="9"/>
      </c>
      <c r="N58" s="124">
        <f t="shared" si="10"/>
        <v>0</v>
      </c>
      <c r="O58" s="124">
        <f t="shared" si="11"/>
        <v>0</v>
      </c>
      <c r="P58" s="124">
        <f t="shared" si="12"/>
      </c>
      <c r="Q58" s="124">
        <f t="shared" si="13"/>
      </c>
      <c r="R58" s="124">
        <f t="shared" si="14"/>
      </c>
      <c r="S58" s="124">
        <f t="shared" si="4"/>
      </c>
      <c r="T58" s="124">
        <f t="shared" si="5"/>
        <v>0</v>
      </c>
      <c r="U58" s="124">
        <f>IF(F58&lt;&gt;"E",IF($S58="S",IF(SUM($T$19:$T57)+1&lt;=$F$17,SUM($T$19:$T57)+1,0),0),0)</f>
        <v>0</v>
      </c>
      <c r="V58" s="124">
        <f t="shared" si="15"/>
      </c>
      <c r="W58" s="124">
        <f t="shared" si="20"/>
      </c>
      <c r="X58" s="124">
        <f t="shared" si="18"/>
      </c>
      <c r="Y58" s="124">
        <f t="shared" si="19"/>
      </c>
      <c r="Z58" s="124">
        <f t="shared" si="7"/>
      </c>
    </row>
    <row r="59" spans="1:26" ht="12.75">
      <c r="A59" s="98">
        <f>IF('Nombre de voix le plus élevé'!G59=0,"",'Nombre de voix le plus élevé'!G59)</f>
      </c>
      <c r="B59" s="98">
        <f>IF('Nombre de voix le plus élevé'!H59=0,"",'Nombre de voix le plus élevé'!H59)</f>
      </c>
      <c r="C59" s="98">
        <f>IF(A59&lt;&gt;"",'Nombre de voix le plus élevé'!I59,"")</f>
      </c>
      <c r="D59" s="123" t="str">
        <f>IF(A59=""," ",IF(C59&gt;=$F$15,0,IF($F$6-SUM($D$19:D58)&lt;=$F$15-C59,$F$6-SUM($D$19:D58),$F$15-C59)))</f>
        <v> </v>
      </c>
      <c r="E59" s="123" t="str">
        <f t="shared" si="16"/>
        <v> </v>
      </c>
      <c r="F59" s="98">
        <f t="shared" si="17"/>
      </c>
      <c r="G59" s="98">
        <f t="shared" si="0"/>
      </c>
      <c r="H59" s="98">
        <f t="shared" si="8"/>
      </c>
      <c r="I59" s="123">
        <f>IF(R59&lt;&gt;"","",IF(A59="","",IF(H59&gt;=$F$15,0,IF($F$6-SUM($I$19:I58)&lt;=$F$15-H59,$F$6-SUM($I$19:I58),$F$15-H59))))</f>
      </c>
      <c r="J59" s="123">
        <f t="shared" si="1"/>
      </c>
      <c r="K59" s="98">
        <f t="shared" si="2"/>
      </c>
      <c r="L59" s="98">
        <f t="shared" si="3"/>
      </c>
      <c r="M59" s="124">
        <f t="shared" si="9"/>
      </c>
      <c r="N59" s="124">
        <f t="shared" si="10"/>
        <v>0</v>
      </c>
      <c r="O59" s="124">
        <f t="shared" si="11"/>
        <v>0</v>
      </c>
      <c r="P59" s="124">
        <f t="shared" si="12"/>
      </c>
      <c r="Q59" s="124">
        <f t="shared" si="13"/>
      </c>
      <c r="R59" s="124">
        <f t="shared" si="14"/>
      </c>
      <c r="S59" s="124">
        <f t="shared" si="4"/>
      </c>
      <c r="T59" s="124">
        <f t="shared" si="5"/>
        <v>0</v>
      </c>
      <c r="U59" s="124">
        <f>IF(F59&lt;&gt;"E",IF($S59="S",IF(SUM($T$19:$T58)+1&lt;=$F$17,SUM($T$19:$T58)+1,0),0),0)</f>
        <v>0</v>
      </c>
      <c r="V59" s="124">
        <f t="shared" si="15"/>
      </c>
      <c r="W59" s="124">
        <f t="shared" si="20"/>
      </c>
      <c r="X59" s="124">
        <f t="shared" si="18"/>
      </c>
      <c r="Y59" s="124">
        <f t="shared" si="19"/>
      </c>
      <c r="Z59" s="124">
        <f t="shared" si="7"/>
      </c>
    </row>
    <row r="60" spans="1:26" ht="12.75">
      <c r="A60" s="98">
        <f>IF('Nombre de voix le plus élevé'!G60=0,"",'Nombre de voix le plus élevé'!G60)</f>
      </c>
      <c r="B60" s="98">
        <f>IF('Nombre de voix le plus élevé'!H60=0,"",'Nombre de voix le plus élevé'!H60)</f>
      </c>
      <c r="C60" s="98">
        <f>IF(A60&lt;&gt;"",'Nombre de voix le plus élevé'!I60,"")</f>
      </c>
      <c r="D60" s="123" t="str">
        <f>IF(A60=""," ",IF(C60&gt;=$F$15,0,IF($F$6-SUM($D$19:D59)&lt;=$F$15-C60,$F$6-SUM($D$19:D59),$F$15-C60)))</f>
        <v> </v>
      </c>
      <c r="E60" s="123" t="str">
        <f t="shared" si="16"/>
        <v> </v>
      </c>
      <c r="F60" s="98">
        <f t="shared" si="17"/>
      </c>
      <c r="G60" s="98">
        <f t="shared" si="0"/>
      </c>
      <c r="H60" s="98">
        <f t="shared" si="8"/>
      </c>
      <c r="I60" s="123">
        <f>IF(R60&lt;&gt;"","",IF(A60="","",IF(H60&gt;=$F$15,0,IF($F$6-SUM($I$19:I59)&lt;=$F$15-H60,$F$6-SUM($I$19:I59),$F$15-H60))))</f>
      </c>
      <c r="J60" s="123">
        <f t="shared" si="1"/>
      </c>
      <c r="K60" s="98">
        <f t="shared" si="2"/>
      </c>
      <c r="L60" s="98">
        <f t="shared" si="3"/>
      </c>
      <c r="M60" s="124">
        <f t="shared" si="9"/>
      </c>
      <c r="N60" s="124">
        <f t="shared" si="10"/>
        <v>0</v>
      </c>
      <c r="O60" s="124">
        <f t="shared" si="11"/>
        <v>0</v>
      </c>
      <c r="P60" s="124">
        <f t="shared" si="12"/>
      </c>
      <c r="Q60" s="124">
        <f t="shared" si="13"/>
      </c>
      <c r="R60" s="124">
        <f t="shared" si="14"/>
      </c>
      <c r="S60" s="124">
        <f t="shared" si="4"/>
      </c>
      <c r="T60" s="124">
        <f t="shared" si="5"/>
        <v>0</v>
      </c>
      <c r="U60" s="124">
        <f>IF(F60&lt;&gt;"E",IF($S60="S",IF(SUM($T$19:$T59)+1&lt;=$F$17,SUM($T$19:$T59)+1,0),0),0)</f>
        <v>0</v>
      </c>
      <c r="V60" s="124">
        <f t="shared" si="15"/>
      </c>
      <c r="W60" s="124">
        <f t="shared" si="20"/>
      </c>
      <c r="X60" s="124">
        <f t="shared" si="18"/>
      </c>
      <c r="Y60" s="124">
        <f t="shared" si="19"/>
      </c>
      <c r="Z60" s="124">
        <f t="shared" si="7"/>
      </c>
    </row>
    <row r="61" spans="1:26" ht="12.75">
      <c r="A61" s="98">
        <f>IF('Nombre de voix le plus élevé'!G61=0,"",'Nombre de voix le plus élevé'!G61)</f>
      </c>
      <c r="B61" s="98">
        <f>IF('Nombre de voix le plus élevé'!H61=0,"",'Nombre de voix le plus élevé'!H61)</f>
      </c>
      <c r="C61" s="98">
        <f>IF(A61&lt;&gt;"",'Nombre de voix le plus élevé'!I61,"")</f>
      </c>
      <c r="D61" s="123" t="str">
        <f>IF(A61=""," ",IF(C61&gt;=$F$15,0,IF($F$6-SUM($D$19:D60)&lt;=$F$15-C61,$F$6-SUM($D$19:D60),$F$15-C61)))</f>
        <v> </v>
      </c>
      <c r="E61" s="123" t="str">
        <f t="shared" si="16"/>
        <v> </v>
      </c>
      <c r="F61" s="98">
        <f t="shared" si="17"/>
      </c>
      <c r="G61" s="98">
        <f t="shared" si="0"/>
      </c>
      <c r="H61" s="98">
        <f t="shared" si="8"/>
      </c>
      <c r="I61" s="123">
        <f>IF(R61&lt;&gt;"","",IF(A61="","",IF(H61&gt;=$F$15,0,IF($F$6-SUM($I$19:I60)&lt;=$F$15-H61,$F$6-SUM($I$19:I60),$F$15-H61))))</f>
      </c>
      <c r="J61" s="123">
        <f t="shared" si="1"/>
      </c>
      <c r="K61" s="98">
        <f t="shared" si="2"/>
      </c>
      <c r="L61" s="98">
        <f t="shared" si="3"/>
      </c>
      <c r="M61" s="124">
        <f t="shared" si="9"/>
      </c>
      <c r="N61" s="124">
        <f t="shared" si="10"/>
        <v>0</v>
      </c>
      <c r="O61" s="124">
        <f t="shared" si="11"/>
        <v>0</v>
      </c>
      <c r="P61" s="124">
        <f t="shared" si="12"/>
      </c>
      <c r="Q61" s="124">
        <f t="shared" si="13"/>
      </c>
      <c r="R61" s="124">
        <f t="shared" si="14"/>
      </c>
      <c r="S61" s="124">
        <f t="shared" si="4"/>
      </c>
      <c r="T61" s="124">
        <f t="shared" si="5"/>
        <v>0</v>
      </c>
      <c r="U61" s="124">
        <f>IF(F61&lt;&gt;"E",IF($S61="S",IF(SUM($T$19:$T60)+1&lt;=$F$17,SUM($T$19:$T60)+1,0),0),0)</f>
        <v>0</v>
      </c>
      <c r="V61" s="124">
        <f t="shared" si="15"/>
      </c>
      <c r="W61" s="124">
        <f t="shared" si="20"/>
      </c>
      <c r="X61" s="124">
        <f t="shared" si="18"/>
      </c>
      <c r="Y61" s="124">
        <f t="shared" si="19"/>
      </c>
      <c r="Z61" s="124">
        <f t="shared" si="7"/>
      </c>
    </row>
    <row r="62" spans="1:26" ht="12.75">
      <c r="A62" s="98">
        <f>IF('Nombre de voix le plus élevé'!G62=0,"",'Nombre de voix le plus élevé'!G62)</f>
      </c>
      <c r="B62" s="98">
        <f>IF('Nombre de voix le plus élevé'!H62=0,"",'Nombre de voix le plus élevé'!H62)</f>
      </c>
      <c r="C62" s="98">
        <f>IF(A62&lt;&gt;"",'Nombre de voix le plus élevé'!I62,"")</f>
      </c>
      <c r="D62" s="123" t="str">
        <f>IF(A62=""," ",IF(C62&gt;=$F$15,0,IF($F$6-SUM($D$19:D61)&lt;=$F$15-C62,$F$6-SUM($D$19:D61),$F$15-C62)))</f>
        <v> </v>
      </c>
      <c r="E62" s="123" t="str">
        <f t="shared" si="16"/>
        <v> </v>
      </c>
      <c r="F62" s="98">
        <f t="shared" si="17"/>
      </c>
      <c r="G62" s="98">
        <f t="shared" si="0"/>
      </c>
      <c r="H62" s="98">
        <f t="shared" si="8"/>
      </c>
      <c r="I62" s="123">
        <f>IF(R62&lt;&gt;"","",IF(A62="","",IF(H62&gt;=$F$15,0,IF($F$6-SUM($I$19:I61)&lt;=$F$15-H62,$F$6-SUM($I$19:I61),$F$15-H62))))</f>
      </c>
      <c r="J62" s="123">
        <f t="shared" si="1"/>
      </c>
      <c r="K62" s="98">
        <f t="shared" si="2"/>
      </c>
      <c r="L62" s="98">
        <f t="shared" si="3"/>
      </c>
      <c r="M62" s="124">
        <f t="shared" si="9"/>
      </c>
      <c r="N62" s="124">
        <f t="shared" si="10"/>
        <v>0</v>
      </c>
      <c r="O62" s="124">
        <f t="shared" si="11"/>
        <v>0</v>
      </c>
      <c r="P62" s="124">
        <f t="shared" si="12"/>
      </c>
      <c r="Q62" s="124">
        <f t="shared" si="13"/>
      </c>
      <c r="R62" s="124">
        <f t="shared" si="14"/>
      </c>
      <c r="S62" s="124">
        <f t="shared" si="4"/>
      </c>
      <c r="T62" s="124">
        <f t="shared" si="5"/>
        <v>0</v>
      </c>
      <c r="U62" s="124">
        <f>IF(F62&lt;&gt;"E",IF($S62="S",IF(SUM($T$19:$T61)+1&lt;=$F$17,SUM($T$19:$T61)+1,0),0),0)</f>
        <v>0</v>
      </c>
      <c r="V62" s="124">
        <f t="shared" si="15"/>
      </c>
      <c r="W62" s="124">
        <f t="shared" si="20"/>
      </c>
      <c r="X62" s="124">
        <f t="shared" si="18"/>
      </c>
      <c r="Y62" s="124">
        <f t="shared" si="19"/>
      </c>
      <c r="Z62" s="124">
        <f t="shared" si="7"/>
      </c>
    </row>
    <row r="63" spans="1:26" ht="12.75">
      <c r="A63" s="98">
        <f>IF('Nombre de voix le plus élevé'!G63=0,"",'Nombre de voix le plus élevé'!G63)</f>
      </c>
      <c r="B63" s="98">
        <f>IF('Nombre de voix le plus élevé'!H63=0,"",'Nombre de voix le plus élevé'!H63)</f>
      </c>
      <c r="C63" s="98">
        <f>IF(A63&lt;&gt;"",'Nombre de voix le plus élevé'!I63,"")</f>
      </c>
      <c r="D63" s="123" t="str">
        <f>IF(A63=""," ",IF(C63&gt;=$F$15,0,IF($F$6-SUM($D$19:D62)&lt;=$F$15-C63,$F$6-SUM($D$19:D62),$F$15-C63)))</f>
        <v> </v>
      </c>
      <c r="E63" s="123" t="str">
        <f t="shared" si="16"/>
        <v> </v>
      </c>
      <c r="F63" s="98">
        <f t="shared" si="17"/>
      </c>
      <c r="G63" s="98">
        <f t="shared" si="0"/>
      </c>
      <c r="H63" s="98">
        <f t="shared" si="8"/>
      </c>
      <c r="I63" s="123">
        <f>IF(R63&lt;&gt;"","",IF(A63="","",IF(H63&gt;=$F$15,0,IF($F$6-SUM($I$19:I62)&lt;=$F$15-H63,$F$6-SUM($I$19:I62),$F$15-H63))))</f>
      </c>
      <c r="J63" s="123">
        <f t="shared" si="1"/>
      </c>
      <c r="K63" s="98">
        <f t="shared" si="2"/>
      </c>
      <c r="L63" s="98">
        <f t="shared" si="3"/>
      </c>
      <c r="M63" s="124">
        <f t="shared" si="9"/>
      </c>
      <c r="N63" s="124">
        <f t="shared" si="10"/>
        <v>0</v>
      </c>
      <c r="O63" s="124">
        <f t="shared" si="11"/>
        <v>0</v>
      </c>
      <c r="P63" s="124">
        <f t="shared" si="12"/>
      </c>
      <c r="Q63" s="124">
        <f t="shared" si="13"/>
      </c>
      <c r="R63" s="124">
        <f t="shared" si="14"/>
      </c>
      <c r="S63" s="124">
        <f t="shared" si="4"/>
      </c>
      <c r="T63" s="124">
        <f t="shared" si="5"/>
        <v>0</v>
      </c>
      <c r="U63" s="124">
        <f>IF(F63&lt;&gt;"E",IF($S63="S",IF(SUM($T$19:$T62)+1&lt;=$F$17,SUM($T$19:$T62)+1,0),0),0)</f>
        <v>0</v>
      </c>
      <c r="V63" s="124">
        <f t="shared" si="15"/>
      </c>
      <c r="W63" s="124">
        <f t="shared" si="20"/>
      </c>
      <c r="X63" s="124">
        <f t="shared" si="18"/>
      </c>
      <c r="Y63" s="124">
        <f t="shared" si="19"/>
      </c>
      <c r="Z63" s="124">
        <f t="shared" si="7"/>
      </c>
    </row>
    <row r="64" spans="1:26" ht="12.75">
      <c r="A64" s="98">
        <f>IF('Nombre de voix le plus élevé'!G64=0,"",'Nombre de voix le plus élevé'!G64)</f>
      </c>
      <c r="B64" s="98">
        <f>IF('Nombre de voix le plus élevé'!H64=0,"",'Nombre de voix le plus élevé'!H64)</f>
      </c>
      <c r="C64" s="98">
        <f>IF(A64&lt;&gt;"",'Nombre de voix le plus élevé'!I64,"")</f>
      </c>
      <c r="D64" s="123" t="str">
        <f>IF(A64=""," ",IF(C64&gt;=$F$15,0,IF($F$6-SUM($D$19:D63)&lt;=$F$15-C64,$F$6-SUM($D$19:D63),$F$15-C64)))</f>
        <v> </v>
      </c>
      <c r="E64" s="123" t="str">
        <f t="shared" si="16"/>
        <v> </v>
      </c>
      <c r="F64" s="98">
        <f t="shared" si="17"/>
      </c>
      <c r="G64" s="98">
        <f t="shared" si="0"/>
      </c>
      <c r="H64" s="98">
        <f t="shared" si="8"/>
      </c>
      <c r="I64" s="123">
        <f>IF(R64&lt;&gt;"","",IF(A64="","",IF(H64&gt;=$F$15,0,IF($F$6-SUM($I$19:I63)&lt;=$F$15-H64,$F$6-SUM($I$19:I63),$F$15-H64))))</f>
      </c>
      <c r="J64" s="123">
        <f t="shared" si="1"/>
      </c>
      <c r="K64" s="98">
        <f t="shared" si="2"/>
      </c>
      <c r="L64" s="98">
        <f t="shared" si="3"/>
      </c>
      <c r="M64" s="124">
        <f t="shared" si="9"/>
      </c>
      <c r="N64" s="124">
        <f t="shared" si="10"/>
        <v>0</v>
      </c>
      <c r="O64" s="124">
        <f t="shared" si="11"/>
        <v>0</v>
      </c>
      <c r="P64" s="124">
        <f t="shared" si="12"/>
      </c>
      <c r="Q64" s="124">
        <f t="shared" si="13"/>
      </c>
      <c r="R64" s="124">
        <f t="shared" si="14"/>
      </c>
      <c r="S64" s="124">
        <f t="shared" si="4"/>
      </c>
      <c r="T64" s="124">
        <f t="shared" si="5"/>
        <v>0</v>
      </c>
      <c r="U64" s="124">
        <f>IF(F64&lt;&gt;"E",IF($S64="S",IF(SUM($T$19:$T63)+1&lt;=$F$17,SUM($T$19:$T63)+1,0),0),0)</f>
        <v>0</v>
      </c>
      <c r="V64" s="124">
        <f t="shared" si="15"/>
      </c>
      <c r="W64" s="124">
        <f t="shared" si="20"/>
      </c>
      <c r="X64" s="124">
        <f t="shared" si="18"/>
      </c>
      <c r="Y64" s="124">
        <f t="shared" si="19"/>
      </c>
      <c r="Z64" s="124">
        <f t="shared" si="7"/>
      </c>
    </row>
    <row r="65" spans="1:26" ht="12.75">
      <c r="A65" s="98">
        <f>IF('Nombre de voix le plus élevé'!G65=0,"",'Nombre de voix le plus élevé'!G65)</f>
      </c>
      <c r="B65" s="98">
        <f>IF('Nombre de voix le plus élevé'!H65=0,"",'Nombre de voix le plus élevé'!H65)</f>
      </c>
      <c r="C65" s="98">
        <f>IF(A65&lt;&gt;"",'Nombre de voix le plus élevé'!I65,"")</f>
      </c>
      <c r="D65" s="123" t="str">
        <f>IF(A65=""," ",IF(C65&gt;=$F$15,0,IF($F$6-SUM($D$19:D64)&lt;=$F$15-C65,$F$6-SUM($D$19:D64),$F$15-C65)))</f>
        <v> </v>
      </c>
      <c r="E65" s="123" t="str">
        <f t="shared" si="16"/>
        <v> </v>
      </c>
      <c r="F65" s="98">
        <f t="shared" si="17"/>
      </c>
      <c r="G65" s="98">
        <f t="shared" si="0"/>
      </c>
      <c r="H65" s="98">
        <f t="shared" si="8"/>
      </c>
      <c r="I65" s="123">
        <f>IF(R65&lt;&gt;"","",IF(A65="","",IF(H65&gt;=$F$15,0,IF($F$6-SUM($I$19:I64)&lt;=$F$15-H65,$F$6-SUM($I$19:I64),$F$15-H65))))</f>
      </c>
      <c r="J65" s="123">
        <f t="shared" si="1"/>
      </c>
      <c r="K65" s="98">
        <f t="shared" si="2"/>
      </c>
      <c r="L65" s="98">
        <f t="shared" si="3"/>
      </c>
      <c r="M65" s="124">
        <f t="shared" si="9"/>
      </c>
      <c r="N65" s="124">
        <f t="shared" si="10"/>
        <v>0</v>
      </c>
      <c r="O65" s="124">
        <f t="shared" si="11"/>
        <v>0</v>
      </c>
      <c r="P65" s="124">
        <f t="shared" si="12"/>
      </c>
      <c r="Q65" s="124">
        <f t="shared" si="13"/>
      </c>
      <c r="R65" s="124">
        <f t="shared" si="14"/>
      </c>
      <c r="S65" s="124">
        <f t="shared" si="4"/>
      </c>
      <c r="T65" s="124">
        <f t="shared" si="5"/>
        <v>0</v>
      </c>
      <c r="U65" s="124">
        <f>IF(F65&lt;&gt;"E",IF($S65="S",IF(SUM($T$19:$T64)+1&lt;=$F$17,SUM($T$19:$T64)+1,0),0),0)</f>
        <v>0</v>
      </c>
      <c r="V65" s="124">
        <f t="shared" si="15"/>
      </c>
      <c r="W65" s="124">
        <f t="shared" si="20"/>
      </c>
      <c r="X65" s="124">
        <f t="shared" si="18"/>
      </c>
      <c r="Y65" s="124">
        <f t="shared" si="19"/>
      </c>
      <c r="Z65" s="124">
        <f t="shared" si="7"/>
      </c>
    </row>
    <row r="66" spans="1:26" ht="12.75">
      <c r="A66" s="98">
        <f>IF('Nombre de voix le plus élevé'!G66=0,"",'Nombre de voix le plus élevé'!G66)</f>
      </c>
      <c r="B66" s="98">
        <f>IF('Nombre de voix le plus élevé'!H66=0,"",'Nombre de voix le plus élevé'!H66)</f>
      </c>
      <c r="C66" s="98">
        <f>IF(A66&lt;&gt;"",'Nombre de voix le plus élevé'!I66,"")</f>
      </c>
      <c r="D66" s="123" t="str">
        <f>IF(A66=""," ",IF(C66&gt;=$F$15,0,IF($F$6-SUM($D$19:D65)&lt;=$F$15-C66,$F$6-SUM($D$19:D65),$F$15-C66)))</f>
        <v> </v>
      </c>
      <c r="E66" s="123" t="str">
        <f t="shared" si="16"/>
        <v> </v>
      </c>
      <c r="F66" s="98">
        <f t="shared" si="17"/>
      </c>
      <c r="G66" s="98">
        <f t="shared" si="0"/>
      </c>
      <c r="H66" s="98">
        <f t="shared" si="8"/>
      </c>
      <c r="I66" s="123">
        <f>IF(R66&lt;&gt;"","",IF(A66="","",IF(H66&gt;=$F$15,0,IF($F$6-SUM($I$19:I65)&lt;=$F$15-H66,$F$6-SUM($I$19:I65),$F$15-H66))))</f>
      </c>
      <c r="J66" s="123">
        <f t="shared" si="1"/>
      </c>
      <c r="K66" s="98">
        <f t="shared" si="2"/>
      </c>
      <c r="L66" s="98">
        <f t="shared" si="3"/>
      </c>
      <c r="M66" s="124">
        <f t="shared" si="9"/>
      </c>
      <c r="N66" s="124">
        <f t="shared" si="10"/>
        <v>0</v>
      </c>
      <c r="O66" s="124">
        <f t="shared" si="11"/>
        <v>0</v>
      </c>
      <c r="P66" s="124">
        <f t="shared" si="12"/>
      </c>
      <c r="Q66" s="124">
        <f t="shared" si="13"/>
      </c>
      <c r="R66" s="124">
        <f t="shared" si="14"/>
      </c>
      <c r="S66" s="124">
        <f t="shared" si="4"/>
      </c>
      <c r="T66" s="124">
        <f t="shared" si="5"/>
        <v>0</v>
      </c>
      <c r="U66" s="124">
        <f>IF(F66&lt;&gt;"E",IF($S66="S",IF(SUM($T$19:$T65)+1&lt;=$F$17,SUM($T$19:$T65)+1,0),0),0)</f>
        <v>0</v>
      </c>
      <c r="V66" s="124">
        <f t="shared" si="15"/>
      </c>
      <c r="W66" s="124">
        <f t="shared" si="20"/>
      </c>
      <c r="X66" s="124">
        <f t="shared" si="18"/>
      </c>
      <c r="Y66" s="124">
        <f t="shared" si="19"/>
      </c>
      <c r="Z66" s="124">
        <f t="shared" si="7"/>
      </c>
    </row>
    <row r="67" spans="1:26" ht="12.75">
      <c r="A67" s="98">
        <f>IF('Nombre de voix le plus élevé'!G67=0,"",'Nombre de voix le plus élevé'!G67)</f>
      </c>
      <c r="B67" s="98">
        <f>IF('Nombre de voix le plus élevé'!H67=0,"",'Nombre de voix le plus élevé'!H67)</f>
      </c>
      <c r="C67" s="98">
        <f>IF(A67&lt;&gt;"",'Nombre de voix le plus élevé'!I67,"")</f>
      </c>
      <c r="D67" s="123" t="str">
        <f>IF(A67=""," ",IF(C67&gt;=$F$15,0,IF($F$6-SUM($D$19:D66)&lt;=$F$15-C67,$F$6-SUM($D$19:D66),$F$15-C67)))</f>
        <v> </v>
      </c>
      <c r="E67" s="123" t="str">
        <f t="shared" si="16"/>
        <v> </v>
      </c>
      <c r="F67" s="98">
        <f t="shared" si="17"/>
      </c>
      <c r="G67" s="98">
        <f t="shared" si="0"/>
      </c>
      <c r="H67" s="98">
        <f t="shared" si="8"/>
      </c>
      <c r="I67" s="123">
        <f>IF(R67&lt;&gt;"","",IF(A67="","",IF(H67&gt;=$F$15,0,IF($F$6-SUM($I$19:I66)&lt;=$F$15-H67,$F$6-SUM($I$19:I66),$F$15-H67))))</f>
      </c>
      <c r="J67" s="123">
        <f t="shared" si="1"/>
      </c>
      <c r="K67" s="98">
        <f t="shared" si="2"/>
      </c>
      <c r="L67" s="98">
        <f t="shared" si="3"/>
      </c>
      <c r="M67" s="124">
        <f t="shared" si="9"/>
      </c>
      <c r="N67" s="124">
        <f t="shared" si="10"/>
        <v>0</v>
      </c>
      <c r="O67" s="124">
        <f t="shared" si="11"/>
        <v>0</v>
      </c>
      <c r="P67" s="124">
        <f t="shared" si="12"/>
      </c>
      <c r="Q67" s="124">
        <f t="shared" si="13"/>
      </c>
      <c r="R67" s="124">
        <f t="shared" si="14"/>
      </c>
      <c r="S67" s="124">
        <f t="shared" si="4"/>
      </c>
      <c r="T67" s="124">
        <f t="shared" si="5"/>
        <v>0</v>
      </c>
      <c r="U67" s="124">
        <f>IF(F67&lt;&gt;"E",IF($S67="S",IF(SUM($T$19:$T66)+1&lt;=$F$17,SUM($T$19:$T66)+1,0),0),0)</f>
        <v>0</v>
      </c>
      <c r="V67" s="124">
        <f t="shared" si="15"/>
      </c>
      <c r="W67" s="124">
        <f t="shared" si="20"/>
      </c>
      <c r="X67" s="124">
        <f t="shared" si="18"/>
      </c>
      <c r="Y67" s="124">
        <f t="shared" si="19"/>
      </c>
      <c r="Z67" s="124">
        <f t="shared" si="7"/>
      </c>
    </row>
    <row r="68" spans="1:26" ht="12.75">
      <c r="A68" s="98">
        <f>IF('Nombre de voix le plus élevé'!G68=0,"",'Nombre de voix le plus élevé'!G68)</f>
      </c>
      <c r="B68" s="98">
        <f>IF('Nombre de voix le plus élevé'!H68=0,"",'Nombre de voix le plus élevé'!H68)</f>
      </c>
      <c r="C68" s="98">
        <f>IF(A68&lt;&gt;"",'Nombre de voix le plus élevé'!I68,"")</f>
      </c>
      <c r="D68" s="123" t="str">
        <f>IF(A68=""," ",IF(C68&gt;=$F$15,0,IF($F$6-SUM($D$19:D67)&lt;=$F$15-C68,$F$6-SUM($D$19:D67),$F$15-C68)))</f>
        <v> </v>
      </c>
      <c r="E68" s="123" t="str">
        <f t="shared" si="16"/>
        <v> </v>
      </c>
      <c r="F68" s="98">
        <f t="shared" si="17"/>
      </c>
      <c r="G68" s="98">
        <f t="shared" si="0"/>
      </c>
      <c r="H68" s="98">
        <f t="shared" si="8"/>
      </c>
      <c r="I68" s="123">
        <f>IF(R68&lt;&gt;"","",IF(A68="","",IF(H68&gt;=$F$15,0,IF($F$6-SUM($I$19:I67)&lt;=$F$15-H68,$F$6-SUM($I$19:I67),$F$15-H68))))</f>
      </c>
      <c r="J68" s="123">
        <f t="shared" si="1"/>
      </c>
      <c r="K68" s="98">
        <f t="shared" si="2"/>
      </c>
      <c r="L68" s="98">
        <f t="shared" si="3"/>
      </c>
      <c r="M68" s="124">
        <f t="shared" si="9"/>
      </c>
      <c r="N68" s="124">
        <f t="shared" si="10"/>
        <v>0</v>
      </c>
      <c r="O68" s="124">
        <f t="shared" si="11"/>
        <v>0</v>
      </c>
      <c r="P68" s="124">
        <f t="shared" si="12"/>
      </c>
      <c r="Q68" s="124">
        <f t="shared" si="13"/>
      </c>
      <c r="R68" s="124">
        <f t="shared" si="14"/>
      </c>
      <c r="S68" s="124">
        <f t="shared" si="4"/>
      </c>
      <c r="T68" s="124">
        <f t="shared" si="5"/>
        <v>0</v>
      </c>
      <c r="U68" s="124">
        <f>IF(F68&lt;&gt;"E",IF($S68="S",IF(SUM($T$19:$T67)+1&lt;=$F$17,SUM($T$19:$T67)+1,0),0),0)</f>
        <v>0</v>
      </c>
      <c r="V68" s="124">
        <f t="shared" si="15"/>
      </c>
      <c r="W68" s="124">
        <f t="shared" si="20"/>
      </c>
      <c r="X68" s="124">
        <f t="shared" si="18"/>
      </c>
      <c r="Y68" s="124">
        <f t="shared" si="19"/>
      </c>
      <c r="Z68" s="124">
        <f t="shared" si="7"/>
      </c>
    </row>
    <row r="69" spans="1:26" ht="12.75">
      <c r="A69" s="98">
        <f>IF('Nombre de voix le plus élevé'!G69=0,"",'Nombre de voix le plus élevé'!G69)</f>
      </c>
      <c r="B69" s="98">
        <f>IF('Nombre de voix le plus élevé'!H69=0,"",'Nombre de voix le plus élevé'!H69)</f>
      </c>
      <c r="C69" s="98">
        <f>IF(A69&lt;&gt;"",'Nombre de voix le plus élevé'!I69,"")</f>
      </c>
      <c r="D69" s="123" t="str">
        <f>IF(A69=""," ",IF(C69&gt;=$F$15,0,IF($F$6-SUM($D$19:D68)&lt;=$F$15-C69,$F$6-SUM($D$19:D68),$F$15-C69)))</f>
        <v> </v>
      </c>
      <c r="E69" s="123" t="str">
        <f t="shared" si="16"/>
        <v> </v>
      </c>
      <c r="F69" s="98">
        <f t="shared" si="17"/>
      </c>
      <c r="G69" s="98">
        <f t="shared" si="0"/>
      </c>
      <c r="H69" s="98">
        <f t="shared" si="8"/>
      </c>
      <c r="I69" s="123">
        <f>IF(R69&lt;&gt;"","",IF(A69="","",IF(H69&gt;=$F$15,0,IF($F$6-SUM($I$19:I68)&lt;=$F$15-H69,$F$6-SUM($I$19:I68),$F$15-H69))))</f>
      </c>
      <c r="J69" s="123">
        <f t="shared" si="1"/>
      </c>
      <c r="K69" s="98">
        <f t="shared" si="2"/>
      </c>
      <c r="L69" s="98">
        <f t="shared" si="3"/>
      </c>
      <c r="M69" s="124">
        <f t="shared" si="9"/>
      </c>
      <c r="N69" s="124">
        <f t="shared" si="10"/>
        <v>0</v>
      </c>
      <c r="O69" s="124">
        <f t="shared" si="11"/>
        <v>0</v>
      </c>
      <c r="P69" s="124">
        <f t="shared" si="12"/>
      </c>
      <c r="Q69" s="124">
        <f t="shared" si="13"/>
      </c>
      <c r="R69" s="124">
        <f t="shared" si="14"/>
      </c>
      <c r="S69" s="124">
        <f t="shared" si="4"/>
      </c>
      <c r="T69" s="124">
        <f t="shared" si="5"/>
        <v>0</v>
      </c>
      <c r="U69" s="124">
        <f>IF(F69&lt;&gt;"E",IF($S69="S",IF(SUM($T$19:$T68)+1&lt;=$F$17,SUM($T$19:$T68)+1,0),0),0)</f>
        <v>0</v>
      </c>
      <c r="V69" s="124">
        <f t="shared" si="15"/>
      </c>
      <c r="W69" s="124">
        <f t="shared" si="20"/>
      </c>
      <c r="X69" s="124">
        <f t="shared" si="18"/>
      </c>
      <c r="Y69" s="124">
        <f t="shared" si="19"/>
      </c>
      <c r="Z69" s="124">
        <f t="shared" si="7"/>
      </c>
    </row>
    <row r="70" spans="1:26" ht="12.75">
      <c r="A70" s="98">
        <f>IF('Nombre de voix le plus élevé'!G70=0,"",'Nombre de voix le plus élevé'!G70)</f>
      </c>
      <c r="B70" s="98">
        <f>IF('Nombre de voix le plus élevé'!H70=0,"",'Nombre de voix le plus élevé'!H70)</f>
      </c>
      <c r="C70" s="98">
        <f>IF(A70&lt;&gt;"",'Nombre de voix le plus élevé'!I70,"")</f>
      </c>
      <c r="D70" s="123" t="str">
        <f>IF(A70=""," ",IF(C70&gt;=$F$15,0,IF($F$6-SUM($D$19:D69)&lt;=$F$15-C70,$F$6-SUM($D$19:D69),$F$15-C70)))</f>
        <v> </v>
      </c>
      <c r="E70" s="123" t="str">
        <f t="shared" si="16"/>
        <v> </v>
      </c>
      <c r="F70" s="98">
        <f t="shared" si="17"/>
      </c>
      <c r="G70" s="98">
        <f t="shared" si="0"/>
      </c>
      <c r="H70" s="98">
        <f t="shared" si="8"/>
      </c>
      <c r="I70" s="123">
        <f>IF(R70&lt;&gt;"","",IF(A70="","",IF(H70&gt;=$F$15,0,IF($F$6-SUM($I$19:I69)&lt;=$F$15-H70,$F$6-SUM($I$19:I69),$F$15-H70))))</f>
      </c>
      <c r="J70" s="123">
        <f t="shared" si="1"/>
      </c>
      <c r="K70" s="98">
        <f t="shared" si="2"/>
      </c>
      <c r="L70" s="98">
        <f t="shared" si="3"/>
      </c>
      <c r="M70" s="124">
        <f t="shared" si="9"/>
      </c>
      <c r="N70" s="124">
        <f t="shared" si="10"/>
        <v>0</v>
      </c>
      <c r="O70" s="124">
        <f t="shared" si="11"/>
        <v>0</v>
      </c>
      <c r="P70" s="124">
        <f t="shared" si="12"/>
      </c>
      <c r="Q70" s="124">
        <f t="shared" si="13"/>
      </c>
      <c r="R70" s="124">
        <f t="shared" si="14"/>
      </c>
      <c r="S70" s="124">
        <f t="shared" si="4"/>
      </c>
      <c r="T70" s="124">
        <f t="shared" si="5"/>
        <v>0</v>
      </c>
      <c r="U70" s="124">
        <f>IF(F70&lt;&gt;"E",IF($S70="S",IF(SUM($T$19:$T69)+1&lt;=$F$17,SUM($T$19:$T69)+1,0),0),0)</f>
        <v>0</v>
      </c>
      <c r="V70" s="124">
        <f t="shared" si="15"/>
      </c>
      <c r="W70" s="124">
        <f t="shared" si="20"/>
      </c>
      <c r="X70" s="124">
        <f t="shared" si="18"/>
      </c>
      <c r="Y70" s="124">
        <f t="shared" si="19"/>
      </c>
      <c r="Z70" s="124">
        <f t="shared" si="7"/>
      </c>
    </row>
    <row r="71" spans="1:26" ht="12.75">
      <c r="A71" s="98">
        <f>IF('Nombre de voix le plus élevé'!G71=0,"",'Nombre de voix le plus élevé'!G71)</f>
      </c>
      <c r="B71" s="98">
        <f>IF('Nombre de voix le plus élevé'!H71=0,"",'Nombre de voix le plus élevé'!H71)</f>
      </c>
      <c r="C71" s="98">
        <f>IF(A71&lt;&gt;"",'Nombre de voix le plus élevé'!I71,"")</f>
      </c>
      <c r="D71" s="123" t="str">
        <f>IF(A71=""," ",IF(C71&gt;=$F$15,0,IF($F$6-SUM($D$19:D70)&lt;=$F$15-C71,$F$6-SUM($D$19:D70),$F$15-C71)))</f>
        <v> </v>
      </c>
      <c r="E71" s="123" t="str">
        <f t="shared" si="16"/>
        <v> </v>
      </c>
      <c r="F71" s="98">
        <f t="shared" si="17"/>
      </c>
      <c r="G71" s="98">
        <f t="shared" si="0"/>
      </c>
      <c r="H71" s="98">
        <f t="shared" si="8"/>
      </c>
      <c r="I71" s="123">
        <f>IF(R71&lt;&gt;"","",IF(A71="","",IF(H71&gt;=$F$15,0,IF($F$6-SUM($I$19:I70)&lt;=$F$15-H71,$F$6-SUM($I$19:I70),$F$15-H71))))</f>
      </c>
      <c r="J71" s="123">
        <f t="shared" si="1"/>
      </c>
      <c r="K71" s="98">
        <f t="shared" si="2"/>
      </c>
      <c r="L71" s="98">
        <f t="shared" si="3"/>
      </c>
      <c r="M71" s="124">
        <f t="shared" si="9"/>
      </c>
      <c r="N71" s="124">
        <f t="shared" si="10"/>
        <v>0</v>
      </c>
      <c r="O71" s="124">
        <f t="shared" si="11"/>
        <v>0</v>
      </c>
      <c r="P71" s="124">
        <f t="shared" si="12"/>
      </c>
      <c r="Q71" s="124">
        <f t="shared" si="13"/>
      </c>
      <c r="R71" s="124">
        <f t="shared" si="14"/>
      </c>
      <c r="S71" s="124">
        <f t="shared" si="4"/>
      </c>
      <c r="T71" s="124">
        <f t="shared" si="5"/>
        <v>0</v>
      </c>
      <c r="U71" s="124">
        <f>IF(F71&lt;&gt;"E",IF($S71="S",IF(SUM($T$19:$T70)+1&lt;=$F$17,SUM($T$19:$T70)+1,0),0),0)</f>
        <v>0</v>
      </c>
      <c r="V71" s="124">
        <f t="shared" si="15"/>
      </c>
      <c r="W71" s="124">
        <f t="shared" si="20"/>
      </c>
      <c r="X71" s="124">
        <f t="shared" si="18"/>
      </c>
      <c r="Y71" s="124">
        <f t="shared" si="19"/>
      </c>
      <c r="Z71" s="124">
        <f t="shared" si="7"/>
      </c>
    </row>
    <row r="72" spans="1:26" ht="12.75">
      <c r="A72" s="98">
        <f>IF('Nombre de voix le plus élevé'!G72=0,"",'Nombre de voix le plus élevé'!G72)</f>
      </c>
      <c r="B72" s="98">
        <f>IF('Nombre de voix le plus élevé'!H72=0,"",'Nombre de voix le plus élevé'!H72)</f>
      </c>
      <c r="C72" s="98">
        <f>IF(A72&lt;&gt;"",'Nombre de voix le plus élevé'!I72,"")</f>
      </c>
      <c r="D72" s="123" t="str">
        <f>IF(A72=""," ",IF(C72&gt;=$F$15,0,IF($F$6-SUM($D$19:D71)&lt;=$F$15-C72,$F$6-SUM($D$19:D71),$F$15-C72)))</f>
        <v> </v>
      </c>
      <c r="E72" s="123" t="str">
        <f t="shared" si="16"/>
        <v> </v>
      </c>
      <c r="F72" s="98">
        <f t="shared" si="17"/>
      </c>
      <c r="G72" s="98">
        <f t="shared" si="0"/>
      </c>
      <c r="H72" s="98">
        <f t="shared" si="8"/>
      </c>
      <c r="I72" s="123">
        <f>IF(R72&lt;&gt;"","",IF(A72="","",IF(H72&gt;=$F$15,0,IF($F$6-SUM($I$19:I71)&lt;=$F$15-H72,$F$6-SUM($I$19:I71),$F$15-H72))))</f>
      </c>
      <c r="J72" s="123">
        <f t="shared" si="1"/>
      </c>
      <c r="K72" s="98">
        <f t="shared" si="2"/>
      </c>
      <c r="L72" s="98">
        <f t="shared" si="3"/>
      </c>
      <c r="M72" s="124">
        <f t="shared" si="9"/>
      </c>
      <c r="N72" s="124">
        <f t="shared" si="10"/>
        <v>0</v>
      </c>
      <c r="O72" s="124">
        <f t="shared" si="11"/>
        <v>0</v>
      </c>
      <c r="P72" s="124">
        <f t="shared" si="12"/>
      </c>
      <c r="Q72" s="124">
        <f t="shared" si="13"/>
      </c>
      <c r="R72" s="124">
        <f t="shared" si="14"/>
      </c>
      <c r="S72" s="124">
        <f t="shared" si="4"/>
      </c>
      <c r="T72" s="124">
        <f t="shared" si="5"/>
        <v>0</v>
      </c>
      <c r="U72" s="124">
        <f>IF(F72&lt;&gt;"E",IF($S72="S",IF(SUM($T$19:$T71)+1&lt;=$F$17,SUM($T$19:$T71)+1,0),0),0)</f>
        <v>0</v>
      </c>
      <c r="V72" s="124">
        <f t="shared" si="15"/>
      </c>
      <c r="W72" s="124">
        <f t="shared" si="20"/>
      </c>
      <c r="X72" s="124">
        <f t="shared" si="18"/>
      </c>
      <c r="Y72" s="124">
        <f t="shared" si="19"/>
      </c>
      <c r="Z72" s="124">
        <f t="shared" si="7"/>
      </c>
    </row>
    <row r="73" spans="1:26" ht="12.75">
      <c r="A73" s="98">
        <f>IF('Nombre de voix le plus élevé'!G73=0,"",'Nombre de voix le plus élevé'!G73)</f>
      </c>
      <c r="B73" s="98">
        <f>IF('Nombre de voix le plus élevé'!H73=0,"",'Nombre de voix le plus élevé'!H73)</f>
      </c>
      <c r="C73" s="98">
        <f>IF(A73&lt;&gt;"",'Nombre de voix le plus élevé'!I73,"")</f>
      </c>
      <c r="D73" s="123" t="str">
        <f>IF(A73=""," ",IF(C73&gt;=$F$15,0,IF($F$6-SUM($D$19:D72)&lt;=$F$15-C73,$F$6-SUM($D$19:D72),$F$15-C73)))</f>
        <v> </v>
      </c>
      <c r="E73" s="123" t="str">
        <f t="shared" si="16"/>
        <v> </v>
      </c>
      <c r="F73" s="98">
        <f t="shared" si="17"/>
      </c>
      <c r="G73" s="98">
        <f t="shared" si="0"/>
      </c>
      <c r="H73" s="98">
        <f t="shared" si="8"/>
      </c>
      <c r="I73" s="123">
        <f>IF(R73&lt;&gt;"","",IF(A73="","",IF(H73&gt;=$F$15,0,IF($F$6-SUM($I$19:I72)&lt;=$F$15-H73,$F$6-SUM($I$19:I72),$F$15-H73))))</f>
      </c>
      <c r="J73" s="123">
        <f t="shared" si="1"/>
      </c>
      <c r="K73" s="98">
        <f t="shared" si="2"/>
      </c>
      <c r="L73" s="98">
        <f t="shared" si="3"/>
      </c>
      <c r="M73" s="124">
        <f t="shared" si="9"/>
      </c>
      <c r="N73" s="124">
        <f t="shared" si="10"/>
        <v>0</v>
      </c>
      <c r="O73" s="124">
        <f t="shared" si="11"/>
        <v>0</v>
      </c>
      <c r="P73" s="124">
        <f t="shared" si="12"/>
      </c>
      <c r="Q73" s="124">
        <f t="shared" si="13"/>
      </c>
      <c r="R73" s="124">
        <f t="shared" si="14"/>
      </c>
      <c r="S73" s="124">
        <f t="shared" si="4"/>
      </c>
      <c r="T73" s="124">
        <f t="shared" si="5"/>
        <v>0</v>
      </c>
      <c r="U73" s="124">
        <f>IF(F73&lt;&gt;"E",IF($S73="S",IF(SUM($T$19:$T72)+1&lt;=$F$17,SUM($T$19:$T72)+1,0),0),0)</f>
        <v>0</v>
      </c>
      <c r="V73" s="124">
        <f t="shared" si="15"/>
      </c>
      <c r="W73" s="124">
        <f t="shared" si="20"/>
      </c>
      <c r="X73" s="124">
        <f t="shared" si="18"/>
      </c>
      <c r="Y73" s="124">
        <f t="shared" si="19"/>
      </c>
      <c r="Z73" s="124">
        <f t="shared" si="7"/>
      </c>
    </row>
    <row r="74" spans="1:26" ht="12.75">
      <c r="A74" s="98">
        <f>IF('Nombre de voix le plus élevé'!G74=0,"",'Nombre de voix le plus élevé'!G74)</f>
      </c>
      <c r="B74" s="98">
        <f>IF('Nombre de voix le plus élevé'!H74=0,"",'Nombre de voix le plus élevé'!H74)</f>
      </c>
      <c r="C74" s="98">
        <f>IF(A74&lt;&gt;"",'Nombre de voix le plus élevé'!I74,"")</f>
      </c>
      <c r="D74" s="123" t="str">
        <f>IF(A74=""," ",IF(C74&gt;=$F$15,0,IF($F$6-SUM($D$19:D73)&lt;=$F$15-C74,$F$6-SUM($D$19:D73),$F$15-C74)))</f>
        <v> </v>
      </c>
      <c r="E74" s="123" t="str">
        <f t="shared" si="16"/>
        <v> </v>
      </c>
      <c r="F74" s="98">
        <f t="shared" si="17"/>
      </c>
      <c r="G74" s="98">
        <f t="shared" si="0"/>
      </c>
      <c r="H74" s="98">
        <f t="shared" si="8"/>
      </c>
      <c r="I74" s="123">
        <f>IF(R74&lt;&gt;"","",IF(A74="","",IF(H74&gt;=$F$15,0,IF($F$6-SUM($I$19:I73)&lt;=$F$15-H74,$F$6-SUM($I$19:I73),$F$15-H74))))</f>
      </c>
      <c r="J74" s="123">
        <f t="shared" si="1"/>
      </c>
      <c r="K74" s="98">
        <f t="shared" si="2"/>
      </c>
      <c r="L74" s="98">
        <f t="shared" si="3"/>
      </c>
      <c r="M74" s="124">
        <f t="shared" si="9"/>
      </c>
      <c r="N74" s="124">
        <f t="shared" si="10"/>
        <v>0</v>
      </c>
      <c r="O74" s="124">
        <f t="shared" si="11"/>
        <v>0</v>
      </c>
      <c r="P74" s="124">
        <f t="shared" si="12"/>
      </c>
      <c r="Q74" s="124">
        <f t="shared" si="13"/>
      </c>
      <c r="R74" s="124">
        <f t="shared" si="14"/>
      </c>
      <c r="S74" s="124">
        <f t="shared" si="4"/>
      </c>
      <c r="T74" s="124">
        <f t="shared" si="5"/>
        <v>0</v>
      </c>
      <c r="U74" s="124">
        <f>IF(F74&lt;&gt;"E",IF($S74="S",IF(SUM($T$19:$T73)+1&lt;=$F$17,SUM($T$19:$T73)+1,0),0),0)</f>
        <v>0</v>
      </c>
      <c r="V74" s="124">
        <f t="shared" si="15"/>
      </c>
      <c r="W74" s="124">
        <f t="shared" si="20"/>
      </c>
      <c r="X74" s="124">
        <f t="shared" si="18"/>
      </c>
      <c r="Y74" s="124">
        <f t="shared" si="19"/>
      </c>
      <c r="Z74" s="124">
        <f t="shared" si="7"/>
      </c>
    </row>
    <row r="75" spans="1:26" ht="12.75">
      <c r="A75" s="98">
        <f>IF('Nombre de voix le plus élevé'!G75=0,"",'Nombre de voix le plus élevé'!G75)</f>
      </c>
      <c r="B75" s="98">
        <f>IF('Nombre de voix le plus élevé'!H75=0,"",'Nombre de voix le plus élevé'!H75)</f>
      </c>
      <c r="C75" s="98">
        <f>IF(A75&lt;&gt;"",'Nombre de voix le plus élevé'!I75,"")</f>
      </c>
      <c r="D75" s="123" t="str">
        <f>IF(A75=""," ",IF(C75&gt;=$F$15,0,IF($F$6-SUM($D$19:D74)&lt;=$F$15-C75,$F$6-SUM($D$19:D74),$F$15-C75)))</f>
        <v> </v>
      </c>
      <c r="E75" s="123" t="str">
        <f t="shared" si="16"/>
        <v> </v>
      </c>
      <c r="F75" s="98">
        <f t="shared" si="17"/>
      </c>
      <c r="G75" s="98">
        <f t="shared" si="0"/>
      </c>
      <c r="H75" s="98">
        <f t="shared" si="8"/>
      </c>
      <c r="I75" s="123">
        <f>IF(R75&lt;&gt;"","",IF(A75="","",IF(H75&gt;=$F$15,0,IF($F$6-SUM($I$19:I74)&lt;=$F$15-H75,$F$6-SUM($I$19:I74),$F$15-H75))))</f>
      </c>
      <c r="J75" s="123">
        <f t="shared" si="1"/>
      </c>
      <c r="K75" s="98">
        <f t="shared" si="2"/>
      </c>
      <c r="L75" s="98">
        <f t="shared" si="3"/>
      </c>
      <c r="M75" s="124">
        <f t="shared" si="9"/>
      </c>
      <c r="N75" s="124">
        <f t="shared" si="10"/>
        <v>0</v>
      </c>
      <c r="O75" s="124">
        <f t="shared" si="11"/>
        <v>0</v>
      </c>
      <c r="P75" s="124">
        <f t="shared" si="12"/>
      </c>
      <c r="Q75" s="124">
        <f t="shared" si="13"/>
      </c>
      <c r="R75" s="124">
        <f t="shared" si="14"/>
      </c>
      <c r="S75" s="124">
        <f t="shared" si="4"/>
      </c>
      <c r="T75" s="124">
        <f t="shared" si="5"/>
        <v>0</v>
      </c>
      <c r="U75" s="124">
        <f>IF(F75&lt;&gt;"E",IF($S75="S",IF(SUM($T$19:$T74)+1&lt;=$F$17,SUM($T$19:$T74)+1,0),0),0)</f>
        <v>0</v>
      </c>
      <c r="V75" s="124">
        <f t="shared" si="15"/>
      </c>
      <c r="W75" s="124">
        <f t="shared" si="20"/>
      </c>
      <c r="X75" s="124">
        <f t="shared" si="18"/>
      </c>
      <c r="Y75" s="124">
        <f t="shared" si="19"/>
      </c>
      <c r="Z75" s="124">
        <f t="shared" si="7"/>
      </c>
    </row>
    <row r="76" spans="1:26" ht="12.75">
      <c r="A76" s="98">
        <f>IF('Nombre de voix le plus élevé'!G76=0,"",'Nombre de voix le plus élevé'!G76)</f>
      </c>
      <c r="B76" s="98">
        <f>IF('Nombre de voix le plus élevé'!H76=0,"",'Nombre de voix le plus élevé'!H76)</f>
      </c>
      <c r="C76" s="98">
        <f>IF(A76&lt;&gt;"",'Nombre de voix le plus élevé'!I76,"")</f>
      </c>
      <c r="D76" s="123" t="str">
        <f>IF(A76=""," ",IF(C76&gt;=$F$15,0,IF($F$6-SUM($D$19:D75)&lt;=$F$15-C76,$F$6-SUM($D$19:D75),$F$15-C76)))</f>
        <v> </v>
      </c>
      <c r="E76" s="123" t="str">
        <f t="shared" si="16"/>
        <v> </v>
      </c>
      <c r="F76" s="98">
        <f t="shared" si="17"/>
      </c>
      <c r="G76" s="98">
        <f t="shared" si="0"/>
      </c>
      <c r="H76" s="98">
        <f t="shared" si="8"/>
      </c>
      <c r="I76" s="123">
        <f>IF(R76&lt;&gt;"","",IF(A76="","",IF(H76&gt;=$F$15,0,IF($F$6-SUM($I$19:I75)&lt;=$F$15-H76,$F$6-SUM($I$19:I75),$F$15-H76))))</f>
      </c>
      <c r="J76" s="123">
        <f t="shared" si="1"/>
      </c>
      <c r="K76" s="98">
        <f t="shared" si="2"/>
      </c>
      <c r="L76" s="98">
        <f t="shared" si="3"/>
      </c>
      <c r="M76" s="124">
        <f t="shared" si="9"/>
      </c>
      <c r="N76" s="124">
        <f t="shared" si="10"/>
        <v>0</v>
      </c>
      <c r="O76" s="124">
        <f t="shared" si="11"/>
        <v>0</v>
      </c>
      <c r="P76" s="124">
        <f t="shared" si="12"/>
      </c>
      <c r="Q76" s="124">
        <f t="shared" si="13"/>
      </c>
      <c r="R76" s="124">
        <f t="shared" si="14"/>
      </c>
      <c r="S76" s="124">
        <f t="shared" si="4"/>
      </c>
      <c r="T76" s="124">
        <f t="shared" si="5"/>
        <v>0</v>
      </c>
      <c r="U76" s="124">
        <f>IF(F76&lt;&gt;"E",IF($S76="S",IF(SUM($T$19:$T75)+1&lt;=$F$17,SUM($T$19:$T75)+1,0),0),0)</f>
        <v>0</v>
      </c>
      <c r="V76" s="124">
        <f t="shared" si="15"/>
      </c>
      <c r="W76" s="124">
        <f t="shared" si="20"/>
      </c>
      <c r="X76" s="124">
        <f t="shared" si="18"/>
      </c>
      <c r="Y76" s="124">
        <f t="shared" si="19"/>
      </c>
      <c r="Z76" s="124">
        <f t="shared" si="7"/>
      </c>
    </row>
    <row r="77" spans="1:26" ht="12.75">
      <c r="A77" s="98">
        <f>IF('Nombre de voix le plus élevé'!G77=0,"",'Nombre de voix le plus élevé'!G77)</f>
      </c>
      <c r="B77" s="98">
        <f>IF('Nombre de voix le plus élevé'!H77=0,"",'Nombre de voix le plus élevé'!H77)</f>
      </c>
      <c r="C77" s="98">
        <f>IF(A77&lt;&gt;"",'Nombre de voix le plus élevé'!I77,"")</f>
      </c>
      <c r="D77" s="123" t="str">
        <f>IF(A77=""," ",IF(C77&gt;=$F$15,0,IF($F$6-SUM($D$19:D76)&lt;=$F$15-C77,$F$6-SUM($D$19:D76),$F$15-C77)))</f>
        <v> </v>
      </c>
      <c r="E77" s="123" t="str">
        <f t="shared" si="16"/>
        <v> </v>
      </c>
      <c r="F77" s="98">
        <f t="shared" si="17"/>
      </c>
      <c r="G77" s="98">
        <f t="shared" si="0"/>
      </c>
      <c r="H77" s="98">
        <f t="shared" si="8"/>
      </c>
      <c r="I77" s="123">
        <f>IF(R77&lt;&gt;"","",IF(A77="","",IF(H77&gt;=$F$15,0,IF($F$6-SUM($I$19:I76)&lt;=$F$15-H77,$F$6-SUM($I$19:I76),$F$15-H77))))</f>
      </c>
      <c r="J77" s="123">
        <f t="shared" si="1"/>
      </c>
      <c r="K77" s="98">
        <f t="shared" si="2"/>
      </c>
      <c r="L77" s="98">
        <f t="shared" si="3"/>
      </c>
      <c r="M77" s="124">
        <f t="shared" si="9"/>
      </c>
      <c r="N77" s="124">
        <f t="shared" si="10"/>
        <v>0</v>
      </c>
      <c r="O77" s="124">
        <f t="shared" si="11"/>
        <v>0</v>
      </c>
      <c r="P77" s="124">
        <f t="shared" si="12"/>
      </c>
      <c r="Q77" s="124">
        <f t="shared" si="13"/>
      </c>
      <c r="R77" s="124">
        <f t="shared" si="14"/>
      </c>
      <c r="S77" s="124">
        <f t="shared" si="4"/>
      </c>
      <c r="T77" s="124">
        <f t="shared" si="5"/>
        <v>0</v>
      </c>
      <c r="U77" s="124">
        <f>IF(F77&lt;&gt;"E",IF($S77="S",IF(SUM($T$19:$T76)+1&lt;=$F$17,SUM($T$19:$T76)+1,0),0),0)</f>
        <v>0</v>
      </c>
      <c r="V77" s="124">
        <f t="shared" si="15"/>
      </c>
      <c r="W77" s="124">
        <f t="shared" si="20"/>
      </c>
      <c r="X77" s="124">
        <f t="shared" si="18"/>
      </c>
      <c r="Y77" s="124">
        <f t="shared" si="19"/>
      </c>
      <c r="Z77" s="124">
        <f t="shared" si="7"/>
      </c>
    </row>
    <row r="78" spans="1:26" ht="12.75">
      <c r="A78" s="98">
        <f>IF('Nombre de voix le plus élevé'!G78=0,"",'Nombre de voix le plus élevé'!G78)</f>
      </c>
      <c r="B78" s="98">
        <f>IF('Nombre de voix le plus élevé'!H78=0,"",'Nombre de voix le plus élevé'!H78)</f>
      </c>
      <c r="C78" s="98">
        <f>IF(A78&lt;&gt;"",'Nombre de voix le plus élevé'!I78,"")</f>
      </c>
      <c r="D78" s="123" t="str">
        <f>IF(A78=""," ",IF(C78&gt;=$F$15,0,IF($F$6-SUM($D$19:D77)&lt;=$F$15-C78,$F$6-SUM($D$19:D77),$F$15-C78)))</f>
        <v> </v>
      </c>
      <c r="E78" s="123" t="str">
        <f t="shared" si="16"/>
        <v> </v>
      </c>
      <c r="F78" s="98">
        <f t="shared" si="17"/>
      </c>
      <c r="G78" s="98">
        <f t="shared" si="0"/>
      </c>
      <c r="H78" s="98">
        <f t="shared" si="8"/>
      </c>
      <c r="I78" s="123">
        <f>IF(R78&lt;&gt;"","",IF(A78="","",IF(H78&gt;=$F$15,0,IF($F$6-SUM($I$19:I77)&lt;=$F$15-H78,$F$6-SUM($I$19:I77),$F$15-H78))))</f>
      </c>
      <c r="J78" s="123">
        <f t="shared" si="1"/>
      </c>
      <c r="K78" s="98">
        <f t="shared" si="2"/>
      </c>
      <c r="L78" s="98">
        <f t="shared" si="3"/>
      </c>
      <c r="M78" s="124">
        <f t="shared" si="9"/>
      </c>
      <c r="N78" s="124">
        <f t="shared" si="10"/>
        <v>0</v>
      </c>
      <c r="O78" s="124">
        <f t="shared" si="11"/>
        <v>0</v>
      </c>
      <c r="P78" s="124">
        <f t="shared" si="12"/>
      </c>
      <c r="Q78" s="124">
        <f t="shared" si="13"/>
      </c>
      <c r="R78" s="124">
        <f t="shared" si="14"/>
      </c>
      <c r="S78" s="124">
        <f t="shared" si="4"/>
      </c>
      <c r="T78" s="124">
        <f t="shared" si="5"/>
        <v>0</v>
      </c>
      <c r="U78" s="124">
        <f>IF(F78&lt;&gt;"E",IF($S78="S",IF(SUM($T$19:$T77)+1&lt;=$F$17,SUM($T$19:$T77)+1,0),0),0)</f>
        <v>0</v>
      </c>
      <c r="V78" s="124">
        <f t="shared" si="15"/>
      </c>
      <c r="W78" s="124">
        <f t="shared" si="20"/>
      </c>
      <c r="X78" s="124">
        <f t="shared" si="18"/>
      </c>
      <c r="Y78" s="124">
        <f t="shared" si="19"/>
      </c>
      <c r="Z78" s="124">
        <f t="shared" si="7"/>
      </c>
    </row>
    <row r="79" spans="1:26" ht="12.75">
      <c r="A79" s="98">
        <f>IF('Nombre de voix le plus élevé'!G79=0,"",'Nombre de voix le plus élevé'!G79)</f>
      </c>
      <c r="B79" s="98">
        <f>IF('Nombre de voix le plus élevé'!H79=0,"",'Nombre de voix le plus élevé'!H79)</f>
      </c>
      <c r="C79" s="98">
        <f>IF(A79&lt;&gt;"",'Nombre de voix le plus élevé'!I79,"")</f>
      </c>
      <c r="D79" s="123" t="str">
        <f>IF(A79=""," ",IF(C79&gt;=$F$15,0,IF($F$6-SUM($D$19:D78)&lt;=$F$15-C79,$F$6-SUM($D$19:D78),$F$15-C79)))</f>
        <v> </v>
      </c>
      <c r="E79" s="123" t="str">
        <f t="shared" si="16"/>
        <v> </v>
      </c>
      <c r="F79" s="98">
        <f t="shared" si="17"/>
      </c>
      <c r="G79" s="98">
        <f t="shared" si="0"/>
      </c>
      <c r="H79" s="98">
        <f t="shared" si="8"/>
      </c>
      <c r="I79" s="123">
        <f>IF(R79&lt;&gt;"","",IF(A79="","",IF(H79&gt;=$F$15,0,IF($F$6-SUM($I$19:I78)&lt;=$F$15-H79,$F$6-SUM($I$19:I78),$F$15-H79))))</f>
      </c>
      <c r="J79" s="123">
        <f t="shared" si="1"/>
      </c>
      <c r="K79" s="98">
        <f t="shared" si="2"/>
      </c>
      <c r="L79" s="98">
        <f t="shared" si="3"/>
      </c>
      <c r="M79" s="124">
        <f t="shared" si="9"/>
      </c>
      <c r="N79" s="124">
        <f t="shared" si="10"/>
        <v>0</v>
      </c>
      <c r="O79" s="124">
        <f t="shared" si="11"/>
        <v>0</v>
      </c>
      <c r="P79" s="124">
        <f t="shared" si="12"/>
      </c>
      <c r="Q79" s="124">
        <f t="shared" si="13"/>
      </c>
      <c r="R79" s="124">
        <f t="shared" si="14"/>
      </c>
      <c r="S79" s="124">
        <f t="shared" si="4"/>
      </c>
      <c r="T79" s="124">
        <f t="shared" si="5"/>
        <v>0</v>
      </c>
      <c r="U79" s="124">
        <f>IF(F79&lt;&gt;"E",IF($S79="S",IF(SUM($T$19:$T78)+1&lt;=$F$17,SUM($T$19:$T78)+1,0),0),0)</f>
        <v>0</v>
      </c>
      <c r="V79" s="124">
        <f t="shared" si="15"/>
      </c>
      <c r="W79" s="124">
        <f t="shared" si="20"/>
      </c>
      <c r="X79" s="124">
        <f t="shared" si="18"/>
      </c>
      <c r="Y79" s="124">
        <f t="shared" si="19"/>
      </c>
      <c r="Z79" s="124">
        <f t="shared" si="7"/>
      </c>
    </row>
    <row r="80" spans="1:26" ht="12.75">
      <c r="A80" s="98">
        <f>IF('Nombre de voix le plus élevé'!G80=0,"",'Nombre de voix le plus élevé'!G80)</f>
      </c>
      <c r="B80" s="98">
        <f>IF('Nombre de voix le plus élevé'!H80=0,"",'Nombre de voix le plus élevé'!H80)</f>
      </c>
      <c r="C80" s="98">
        <f>IF(A80&lt;&gt;"",'Nombre de voix le plus élevé'!I80,"")</f>
      </c>
      <c r="D80" s="123" t="str">
        <f>IF(A80=""," ",IF(C80&gt;=$F$15,0,IF($F$6-SUM($D$19:D79)&lt;=$F$15-C80,$F$6-SUM($D$19:D79),$F$15-C80)))</f>
        <v> </v>
      </c>
      <c r="E80" s="123" t="str">
        <f t="shared" si="16"/>
        <v> </v>
      </c>
      <c r="F80" s="98">
        <f t="shared" si="17"/>
      </c>
      <c r="G80" s="98">
        <f t="shared" si="0"/>
      </c>
      <c r="H80" s="98">
        <f t="shared" si="8"/>
      </c>
      <c r="I80" s="123">
        <f>IF(R80&lt;&gt;"","",IF(A80="","",IF(H80&gt;=$F$15,0,IF($F$6-SUM($I$19:I79)&lt;=$F$15-H80,$F$6-SUM($I$19:I79),$F$15-H80))))</f>
      </c>
      <c r="J80" s="123">
        <f t="shared" si="1"/>
      </c>
      <c r="K80" s="98">
        <f t="shared" si="2"/>
      </c>
      <c r="L80" s="98">
        <f t="shared" si="3"/>
      </c>
      <c r="M80" s="124">
        <f t="shared" si="9"/>
      </c>
      <c r="N80" s="124">
        <f t="shared" si="10"/>
        <v>0</v>
      </c>
      <c r="O80" s="124">
        <f t="shared" si="11"/>
        <v>0</v>
      </c>
      <c r="P80" s="124">
        <f t="shared" si="12"/>
      </c>
      <c r="Q80" s="124">
        <f t="shared" si="13"/>
      </c>
      <c r="R80" s="124">
        <f t="shared" si="14"/>
      </c>
      <c r="S80" s="124">
        <f t="shared" si="4"/>
      </c>
      <c r="T80" s="124">
        <f t="shared" si="5"/>
        <v>0</v>
      </c>
      <c r="U80" s="124">
        <f>IF(F80&lt;&gt;"E",IF($S80="S",IF(SUM($T$19:$T79)+1&lt;=$F$17,SUM($T$19:$T79)+1,0),0),0)</f>
        <v>0</v>
      </c>
      <c r="V80" s="124">
        <f t="shared" si="15"/>
      </c>
      <c r="W80" s="124">
        <f t="shared" si="20"/>
      </c>
      <c r="X80" s="124">
        <f t="shared" si="18"/>
      </c>
      <c r="Y80" s="124">
        <f t="shared" si="19"/>
      </c>
      <c r="Z80" s="124">
        <f t="shared" si="7"/>
      </c>
    </row>
    <row r="81" spans="1:26" ht="12.75">
      <c r="A81" s="98">
        <f>IF('Nombre de voix le plus élevé'!G81=0,"",'Nombre de voix le plus élevé'!G81)</f>
      </c>
      <c r="B81" s="98">
        <f>IF('Nombre de voix le plus élevé'!H81=0,"",'Nombre de voix le plus élevé'!H81)</f>
      </c>
      <c r="C81" s="98">
        <f>IF(A81&lt;&gt;"",'Nombre de voix le plus élevé'!I81,"")</f>
      </c>
      <c r="D81" s="123" t="str">
        <f>IF(A81=""," ",IF(C81&gt;=$F$15,0,IF($F$6-SUM($D$19:D80)&lt;=$F$15-C81,$F$6-SUM($D$19:D80),$F$15-C81)))</f>
        <v> </v>
      </c>
      <c r="E81" s="123" t="str">
        <f t="shared" si="16"/>
        <v> </v>
      </c>
      <c r="F81" s="98">
        <f t="shared" si="17"/>
      </c>
      <c r="G81" s="98">
        <f t="shared" si="0"/>
      </c>
      <c r="H81" s="98">
        <f t="shared" si="8"/>
      </c>
      <c r="I81" s="123">
        <f>IF(R81&lt;&gt;"","",IF(A81="","",IF(H81&gt;=$F$15,0,IF($F$6-SUM($I$19:I80)&lt;=$F$15-H81,$F$6-SUM($I$19:I80),$F$15-H81))))</f>
      </c>
      <c r="J81" s="123">
        <f t="shared" si="1"/>
      </c>
      <c r="K81" s="98">
        <f t="shared" si="2"/>
      </c>
      <c r="L81" s="98">
        <f t="shared" si="3"/>
      </c>
      <c r="M81" s="124">
        <f t="shared" si="9"/>
      </c>
      <c r="N81" s="124">
        <f t="shared" si="10"/>
        <v>0</v>
      </c>
      <c r="O81" s="124">
        <f t="shared" si="11"/>
        <v>0</v>
      </c>
      <c r="P81" s="124">
        <f t="shared" si="12"/>
      </c>
      <c r="Q81" s="124">
        <f t="shared" si="13"/>
      </c>
      <c r="R81" s="124">
        <f t="shared" si="14"/>
      </c>
      <c r="S81" s="124">
        <f t="shared" si="4"/>
      </c>
      <c r="T81" s="124">
        <f t="shared" si="5"/>
        <v>0</v>
      </c>
      <c r="U81" s="124">
        <f>IF(F81&lt;&gt;"E",IF($S81="S",IF(SUM($T$19:$T80)+1&lt;=$F$17,SUM($T$19:$T80)+1,0),0),0)</f>
        <v>0</v>
      </c>
      <c r="V81" s="124">
        <f t="shared" si="15"/>
      </c>
      <c r="W81" s="124">
        <f t="shared" si="20"/>
      </c>
      <c r="X81" s="124">
        <f t="shared" si="18"/>
      </c>
      <c r="Y81" s="124">
        <f t="shared" si="19"/>
      </c>
      <c r="Z81" s="124">
        <f t="shared" si="7"/>
      </c>
    </row>
    <row r="82" spans="1:26" ht="12.75">
      <c r="A82" s="98">
        <f>IF('Nombre de voix le plus élevé'!G82=0,"",'Nombre de voix le plus élevé'!G82)</f>
      </c>
      <c r="B82" s="98">
        <f>IF('Nombre de voix le plus élevé'!H82=0,"",'Nombre de voix le plus élevé'!H82)</f>
      </c>
      <c r="C82" s="98">
        <f>IF(A82&lt;&gt;"",'Nombre de voix le plus élevé'!I82,"")</f>
      </c>
      <c r="D82" s="123" t="str">
        <f>IF(A82=""," ",IF(C82&gt;=$F$15,0,IF($F$6-SUM($D$19:D81)&lt;=$F$15-C82,$F$6-SUM($D$19:D81),$F$15-C82)))</f>
        <v> </v>
      </c>
      <c r="E82" s="123" t="str">
        <f t="shared" si="16"/>
        <v> </v>
      </c>
      <c r="F82" s="98">
        <f t="shared" si="17"/>
      </c>
      <c r="G82" s="98">
        <f t="shared" si="0"/>
      </c>
      <c r="H82" s="98">
        <f t="shared" si="8"/>
      </c>
      <c r="I82" s="123">
        <f>IF(R82&lt;&gt;"","",IF(A82="","",IF(H82&gt;=$F$15,0,IF($F$6-SUM($I$19:I81)&lt;=$F$15-H82,$F$6-SUM($I$19:I81),$F$15-H82))))</f>
      </c>
      <c r="J82" s="123">
        <f t="shared" si="1"/>
      </c>
      <c r="K82" s="98">
        <f t="shared" si="2"/>
      </c>
      <c r="L82" s="98">
        <f t="shared" si="3"/>
      </c>
      <c r="M82" s="124">
        <f t="shared" si="9"/>
      </c>
      <c r="N82" s="124">
        <f t="shared" si="10"/>
        <v>0</v>
      </c>
      <c r="O82" s="124">
        <f t="shared" si="11"/>
        <v>0</v>
      </c>
      <c r="P82" s="124">
        <f t="shared" si="12"/>
      </c>
      <c r="Q82" s="124">
        <f t="shared" si="13"/>
      </c>
      <c r="R82" s="124">
        <f t="shared" si="14"/>
      </c>
      <c r="S82" s="124">
        <f t="shared" si="4"/>
      </c>
      <c r="T82" s="124">
        <f t="shared" si="5"/>
        <v>0</v>
      </c>
      <c r="U82" s="124">
        <f>IF(F82&lt;&gt;"E",IF($S82="S",IF(SUM($T$19:$T81)+1&lt;=$F$17,SUM($T$19:$T81)+1,0),0),0)</f>
        <v>0</v>
      </c>
      <c r="V82" s="124">
        <f t="shared" si="15"/>
      </c>
      <c r="W82" s="124">
        <f t="shared" si="20"/>
      </c>
      <c r="X82" s="124">
        <f t="shared" si="18"/>
      </c>
      <c r="Y82" s="124">
        <f t="shared" si="19"/>
      </c>
      <c r="Z82" s="124">
        <f t="shared" si="7"/>
      </c>
    </row>
    <row r="83" spans="1:26" ht="12.75">
      <c r="A83" s="98">
        <f>IF('Nombre de voix le plus élevé'!G83=0,"",'Nombre de voix le plus élevé'!G83)</f>
      </c>
      <c r="B83" s="98">
        <f>IF('Nombre de voix le plus élevé'!H83=0,"",'Nombre de voix le plus élevé'!H83)</f>
      </c>
      <c r="C83" s="98">
        <f>IF(A83&lt;&gt;"",'Nombre de voix le plus élevé'!I83,"")</f>
      </c>
      <c r="D83" s="123" t="str">
        <f>IF(A83=""," ",IF(C83&gt;=$F$15,0,IF($F$6-SUM($D$19:D82)&lt;=$F$15-C83,$F$6-SUM($D$19:D82),$F$15-C83)))</f>
        <v> </v>
      </c>
      <c r="E83" s="123" t="str">
        <f t="shared" si="16"/>
        <v> </v>
      </c>
      <c r="F83" s="98">
        <f t="shared" si="17"/>
      </c>
      <c r="G83" s="98">
        <f>IF(A83&lt;&gt;"",RANK(E83,$E$19:$E$86),"")</f>
      </c>
      <c r="H83" s="98">
        <f t="shared" si="8"/>
      </c>
      <c r="I83" s="123">
        <f>IF(R83&lt;&gt;"","",IF(A83="","",IF(H83&gt;=$F$15,0,IF($F$6-SUM($I$19:I82)&lt;=$F$15-H83,$F$6-SUM($I$19:I82),$F$15-H83))))</f>
      </c>
      <c r="J83" s="123">
        <f>IF(R83&lt;&gt;"","",IF(A83="","",H83+I83))</f>
      </c>
      <c r="K83" s="98">
        <f>IF($T83&lt;&gt;0,X83,"")</f>
      </c>
      <c r="L83" s="98">
        <f>IF(R83&lt;&gt;"","",IF(A83="","",RANK(J83,$J$19:$J$86)))</f>
      </c>
      <c r="M83" s="124">
        <f t="shared" si="9"/>
      </c>
      <c r="N83" s="124">
        <f t="shared" si="10"/>
        <v>0</v>
      </c>
      <c r="O83" s="124">
        <f t="shared" si="11"/>
        <v>0</v>
      </c>
      <c r="P83" s="124">
        <f t="shared" si="12"/>
      </c>
      <c r="Q83" s="124">
        <f t="shared" si="13"/>
      </c>
      <c r="R83" s="124">
        <f t="shared" si="14"/>
      </c>
      <c r="S83" s="124">
        <f t="shared" si="4"/>
      </c>
      <c r="T83" s="124">
        <f>IF(S83="S",1,0)</f>
        <v>0</v>
      </c>
      <c r="U83" s="124">
        <f>IF(F83&lt;&gt;"E",IF($S83="S",IF(SUM($T$19:$T82)+1&lt;=$F$17,SUM($T$19:$T82)+1,0),0),0)</f>
        <v>0</v>
      </c>
      <c r="V83" s="124">
        <f t="shared" si="15"/>
      </c>
      <c r="W83" s="124">
        <f>IF(G83&lt;&gt;"",IF(T83=1,RANK(V83,$V$19:$V$86,1),""),"")</f>
      </c>
      <c r="X83" s="124">
        <f t="shared" si="18"/>
      </c>
      <c r="Y83" s="124">
        <f t="shared" si="19"/>
      </c>
      <c r="Z83" s="124">
        <f>IF(R83&lt;&gt;"","",IF(A83="","",RANK(Y83,$Y$19:$Y$86)))</f>
      </c>
    </row>
    <row r="84" spans="1:26" ht="12.75">
      <c r="A84" s="98">
        <f>IF('Nombre de voix le plus élevé'!G84=0,"",'Nombre de voix le plus élevé'!G84)</f>
      </c>
      <c r="B84" s="98">
        <f>IF('Nombre de voix le plus élevé'!H84=0,"",'Nombre de voix le plus élevé'!H84)</f>
      </c>
      <c r="C84" s="98">
        <f>IF(A84&lt;&gt;"",'Nombre de voix le plus élevé'!I84,"")</f>
      </c>
      <c r="D84" s="123" t="str">
        <f>IF(A84=""," ",IF(C84&gt;=$F$15,0,IF($F$6-SUM($D$19:D83)&lt;=$F$15-C84,$F$6-SUM($D$19:D83),$F$15-C84)))</f>
        <v> </v>
      </c>
      <c r="E84" s="123" t="str">
        <f t="shared" si="16"/>
        <v> </v>
      </c>
      <c r="F84" s="98">
        <f>IF($N84&lt;&gt;0,R84,"")</f>
      </c>
      <c r="G84" s="98">
        <f>IF(A84&lt;&gt;"",RANK(E84,$E$19:$E$86),"")</f>
      </c>
      <c r="H84" s="98">
        <f>IF(F84="E","",C84)</f>
      </c>
      <c r="I84" s="123">
        <f>IF(R84&lt;&gt;"","",IF(A84="","",IF(H84&gt;=$F$15,0,IF($F$6-SUM($I$19:I83)&lt;=$F$15-H84,$F$6-SUM($I$19:I83),$F$15-H84))))</f>
      </c>
      <c r="J84" s="123">
        <f>IF(R84&lt;&gt;"","",IF(A84="","",H84+I84))</f>
      </c>
      <c r="K84" s="98">
        <f>IF($T84&lt;&gt;0,X84,"")</f>
      </c>
      <c r="L84" s="98">
        <f>IF(R84&lt;&gt;"","",IF(A84="","",RANK(J84,$J$19:$J$86)))</f>
      </c>
      <c r="M84" s="124">
        <f>IF($G84&lt;=$F$15,"E","")</f>
      </c>
      <c r="N84" s="124">
        <f>IF(M84="E",1,0)</f>
        <v>0</v>
      </c>
      <c r="O84" s="124">
        <f>IF(N84=0,0,IF(N84&lt;=$F82,1,0))</f>
        <v>0</v>
      </c>
      <c r="P84" s="124">
        <f>IF(N84=1,IF(E84&gt;=$F$15,((ROW()-18)*100)+ROW()-18,(G84*1000)+ROW()-18),"")</f>
      </c>
      <c r="Q84" s="124">
        <f>IF(A84&lt;&gt;"",IF(N84=1,RANK(P84,$P$19:$P$86,1),""),"")</f>
      </c>
      <c r="R84" s="124">
        <f>IF(Q84&lt;=$F$17,IF(Q84&lt;10,CONCATENATE("E0",FIXED(Q84,0)),CONCATENATE("E",FIXED(Q84,0))),"")</f>
      </c>
      <c r="S84" s="124">
        <f>IF(A84&lt;&gt;"",IF($R84="","S",""),"")</f>
      </c>
      <c r="T84" s="124">
        <f>IF(S84="S",1,0)</f>
        <v>0</v>
      </c>
      <c r="U84" s="124">
        <f>IF(F84&lt;&gt;"E",IF($S84="S",IF(SUM($T$19:$T83)+1&lt;=$F$17,SUM($T$19:$T83)+1,0),0),0)</f>
        <v>0</v>
      </c>
      <c r="V84" s="124">
        <f>IF(T84=1,IF(J84&gt;=$F$15,((ROW()-18)*100)+ROW()-18,(Z84*1000)+ROW()-18),"")</f>
      </c>
      <c r="W84" s="124">
        <f>IF(G84&lt;&gt;"",IF(T84=1,RANK(V84,$V$19:$V$86,1),""),"")</f>
      </c>
      <c r="X84" s="124">
        <f t="shared" si="18"/>
      </c>
      <c r="Y84" s="124">
        <f t="shared" si="19"/>
      </c>
      <c r="Z84" s="124">
        <f>IF(R84&lt;&gt;"","",IF(A84="","",RANK(Y84,$Y$19:$Y$86)))</f>
      </c>
    </row>
    <row r="85" spans="1:26" ht="12.75">
      <c r="A85" s="98">
        <f>IF('Nombre de voix le plus élevé'!G85=0,"",'Nombre de voix le plus élevé'!G85)</f>
      </c>
      <c r="B85" s="98">
        <f>IF('Nombre de voix le plus élevé'!H85=0,"",'Nombre de voix le plus élevé'!H85)</f>
      </c>
      <c r="C85" s="98">
        <f>IF(A85&lt;&gt;"",'Nombre de voix le plus élevé'!I85,"")</f>
      </c>
      <c r="D85" s="123" t="str">
        <f>IF(A85=""," ",IF(C85&gt;=$F$15,0,IF($F$6-SUM($D$19:D84)&lt;=$F$15-C85,$F$6-SUM($D$19:D84),$F$15-C85)))</f>
        <v> </v>
      </c>
      <c r="E85" s="123" t="str">
        <f>IF(A85=""," ",C85+D85)</f>
        <v> </v>
      </c>
      <c r="F85" s="98">
        <f>IF($N85&lt;&gt;0,R85,"")</f>
      </c>
      <c r="G85" s="98">
        <f>IF(A85&lt;&gt;"",RANK(E85,$E$19:$E$86),"")</f>
      </c>
      <c r="H85" s="98">
        <f>IF(F85="E","",C85)</f>
      </c>
      <c r="I85" s="123">
        <f>IF(R85&lt;&gt;"","",IF(A85="","",IF(H85&gt;=$F$15,0,IF($F$6-SUM($I$19:I84)&lt;=$F$15-H85,$F$6-SUM($I$19:I84),$F$15-H85))))</f>
      </c>
      <c r="J85" s="123">
        <f>IF(R85&lt;&gt;"","",IF(A85="","",H85+I85))</f>
      </c>
      <c r="K85" s="98">
        <f>IF($T85&lt;&gt;0,X85,"")</f>
      </c>
      <c r="L85" s="98">
        <f>IF(R85&lt;&gt;"","",IF(A85="","",RANK(J85,$J$19:$J$86)))</f>
      </c>
      <c r="M85" s="124">
        <f>IF($G85&lt;=$F$15,"E","")</f>
      </c>
      <c r="N85" s="124">
        <f>IF(M85="E",1,0)</f>
        <v>0</v>
      </c>
      <c r="O85" s="124">
        <f>IF(N85=0,0,IF(N85&lt;=$F83,1,0))</f>
        <v>0</v>
      </c>
      <c r="P85" s="124">
        <f>IF(N85=1,IF(E85&gt;=$F$15,((ROW()-18)*100)+ROW()-18,(G85*1000)+ROW()-18),"")</f>
      </c>
      <c r="Q85" s="124">
        <f>IF(A85&lt;&gt;"",IF(N85=1,RANK(P85,$P$19:$P$86,1),""),"")</f>
      </c>
      <c r="R85" s="124">
        <f>IF(Q85&lt;=$F$17,IF(Q85&lt;10,CONCATENATE("E0",FIXED(Q85,0)),CONCATENATE("E",FIXED(Q85,0))),"")</f>
      </c>
      <c r="S85" s="124">
        <f>IF(A85&lt;&gt;"",IF($R85="","S",""),"")</f>
      </c>
      <c r="T85" s="124">
        <f>IF(S85="S",1,0)</f>
        <v>0</v>
      </c>
      <c r="U85" s="124">
        <f>IF(F85&lt;&gt;"E",IF($S85="S",IF(SUM($T$19:$T84)+1&lt;=$F$17,SUM($T$19:$T84)+1,0),0),0)</f>
        <v>0</v>
      </c>
      <c r="V85" s="124">
        <f>IF(T85=1,IF(J85&gt;=$F$15,((ROW()-18)*100)+ROW()-18,(Z85*1000)+ROW()-18),"")</f>
      </c>
      <c r="W85" s="124">
        <f>IF(G85&lt;&gt;"",IF(T85=1,RANK(V85,$V$19:$V$86,1),""),"")</f>
      </c>
      <c r="X85" s="124">
        <f t="shared" si="18"/>
      </c>
      <c r="Y85" s="124">
        <f t="shared" si="19"/>
      </c>
      <c r="Z85" s="124">
        <f>IF(R85&lt;&gt;"","",IF(A85="","",RANK(Y85,$Y$19:$Y$86)))</f>
      </c>
    </row>
    <row r="86" spans="1:26" ht="12.75">
      <c r="A86" s="98">
        <f>IF('Nombre de voix le plus élevé'!G86=0,"",'Nombre de voix le plus élevé'!G86)</f>
      </c>
      <c r="B86" s="98">
        <f>IF('Nombre de voix le plus élevé'!H86=0,"",'Nombre de voix le plus élevé'!H86)</f>
      </c>
      <c r="C86" s="98">
        <f>IF(A86&lt;&gt;"",'Nombre de voix le plus élevé'!I86,"")</f>
      </c>
      <c r="D86" s="123" t="str">
        <f>IF(A86=""," ",IF(C86&gt;=$F$15,0,IF($F$6-SUM($D$19:D85)&lt;=$F$15-C86,$F$6-SUM($D$19:D85),$F$15-C86)))</f>
        <v> </v>
      </c>
      <c r="E86" s="123" t="str">
        <f>IF(A86=""," ",C86+D86)</f>
        <v> </v>
      </c>
      <c r="F86" s="98">
        <f>IF($N86&lt;&gt;0,IF($N86&lt;=$F$17,"E",""),"")</f>
      </c>
      <c r="G86" s="98">
        <f>IF(A86&lt;&gt;"",RANK(E86,$E$19:$E$86),"")</f>
      </c>
      <c r="H86" s="98">
        <f>IF(F86="E","",C86)</f>
      </c>
      <c r="I86" s="123">
        <f>IF(R86&lt;&gt;"","",IF(A86="","",IF(H86&gt;=$F$15,0,IF($F$6-SUM($I$19:I85)&lt;=$F$15-H86,$F$6-SUM($I$19:I85),$F$15-H86))))</f>
      </c>
      <c r="J86" s="123">
        <f>IF(R86&lt;&gt;"","",IF(A86="","",H86+I86))</f>
      </c>
      <c r="K86" s="98">
        <f>IF($T86&lt;&gt;0,X86,"")</f>
      </c>
      <c r="L86" s="98">
        <f>IF(R86&lt;&gt;"","",IF(A86="","",RANK(J86,$J$19:$J$86)))</f>
      </c>
      <c r="M86" s="124">
        <f>IF($G86&lt;=$F$15,"E","")</f>
      </c>
      <c r="N86" s="124">
        <f>IF(M86="E",1,0)</f>
        <v>0</v>
      </c>
      <c r="O86" s="124">
        <f>IF(N86=0,0,IF(N86&lt;=$F84,1,0))</f>
        <v>0</v>
      </c>
      <c r="P86" s="124">
        <f>IF(N86=1,IF(E86&gt;=$F$15,((ROW()-18)*100)+ROW()-18,(G86*1000)+ROW()-18),"")</f>
      </c>
      <c r="Q86" s="124">
        <f>IF(A86&lt;&gt;"",IF(N86=1,RANK(P86,$P$19:$P$86,1),""),"")</f>
      </c>
      <c r="R86" s="124">
        <f>IF(Q86&lt;=$F$17,IF(Q86&lt;10,CONCATENATE("E0",FIXED(Q86,0)),CONCATENATE("E",FIXED(Q86,0))),"")</f>
      </c>
      <c r="S86" s="124">
        <f>IF(A86&lt;&gt;"",IF($R86="","S",""),"")</f>
      </c>
      <c r="T86" s="124">
        <f>IF(S86="S",1,0)</f>
        <v>0</v>
      </c>
      <c r="U86" s="124">
        <f>IF(F86&lt;&gt;"E",IF($S86="S",IF(SUM($T$19:$T85)+1&lt;=$F$17,SUM($T$19:$T85)+1,0),0),0)</f>
        <v>0</v>
      </c>
      <c r="V86" s="124">
        <f>IF(T86=1,IF(J86&gt;=$F$15,((ROW()-18)*100)+ROW()-18,(Z86*1000)+ROW()-18),"")</f>
      </c>
      <c r="W86" s="124">
        <f>IF(G86&lt;&gt;"",IF(T86=1,RANK(V86,$V$19:$V$86,1),""),"")</f>
      </c>
      <c r="X86" s="124">
        <f>IF(W86&lt;=$F$17,IF(T86=1,IF(W86&lt;10,CONCATENATE("S0",FIXED(W86,0)),CONCATENATE("S",FIXED(W86,0))),""),"")</f>
      </c>
      <c r="Y86" s="124">
        <f>IF(R86="",IF(J86&gt;=$F$15,"",J86),"")</f>
      </c>
      <c r="Z86" s="124">
        <f>IF(R86&lt;&gt;"","",IF(A86="","",RANK(Y86,$Y$19:$Y$86)))</f>
      </c>
    </row>
  </sheetData>
  <sheetProtection sheet="1" selectLockedCells="1" selectUnlockedCells="1"/>
  <mergeCells count="1">
    <mergeCell ref="B1:F1"/>
  </mergeCells>
  <conditionalFormatting sqref="A19:B86">
    <cfRule type="expression" priority="1" dxfId="1" stopIfTrue="1">
      <formula>$F19="E"</formula>
    </cfRule>
    <cfRule type="expression" priority="2" dxfId="0" stopIfTrue="1">
      <formula>$K19="S"</formula>
    </cfRule>
  </conditionalFormatting>
  <printOptions/>
  <pageMargins left="0.3937007874015748" right="0.3937007874015748" top="0.3937007874015748" bottom="0.3937007874015748" header="0.3937007874015748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Z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25" customWidth="1"/>
    <col min="2" max="2" width="29.421875" style="125" customWidth="1"/>
    <col min="3" max="5" width="10.7109375" style="125" customWidth="1"/>
    <col min="6" max="6" width="9.57421875" style="125" bestFit="1" customWidth="1"/>
    <col min="7" max="7" width="3.7109375" style="125" customWidth="1"/>
    <col min="8" max="10" width="10.7109375" style="125" customWidth="1"/>
    <col min="11" max="11" width="9.421875" style="125" bestFit="1" customWidth="1"/>
    <col min="12" max="12" width="3.7109375" style="125" customWidth="1"/>
    <col min="13" max="13" width="1.7109375" style="126" customWidth="1"/>
    <col min="14" max="18" width="4.7109375" style="126" customWidth="1"/>
    <col min="19" max="19" width="1.7109375" style="126" customWidth="1"/>
    <col min="20" max="21" width="4.7109375" style="126" customWidth="1"/>
    <col min="22" max="26" width="9.140625" style="126" customWidth="1"/>
    <col min="27" max="16384" width="8.8515625" style="125" customWidth="1"/>
  </cols>
  <sheetData>
    <row r="1" spans="2:6" ht="18" thickBot="1">
      <c r="B1" s="178" t="str">
        <f>CONCATENATE("Désignation des élus effectifs de la liste ",'Repartition des Sièges'!$H$9)</f>
        <v>Désignation des élus effectifs de la liste FGTB</v>
      </c>
      <c r="C1" s="179"/>
      <c r="D1" s="179"/>
      <c r="E1" s="179"/>
      <c r="F1" s="180"/>
    </row>
    <row r="2" ht="17.25">
      <c r="B2" s="127"/>
    </row>
    <row r="3" spans="2:6" ht="12.75">
      <c r="B3" s="128" t="str">
        <f>'Nombre de voix le plus élevé'!B3</f>
        <v>le nombre de bulletins contenant un vote en tête de liste</v>
      </c>
      <c r="E3" s="129"/>
      <c r="F3" s="128">
        <f>'Repartition des Sièges'!H10</f>
        <v>0</v>
      </c>
    </row>
    <row r="4" spans="2:6" ht="12.75">
      <c r="B4" s="128" t="str">
        <f>'Nombre de voix le plus élevé'!B4</f>
        <v>le nombre de bulletins contenant des votes nominatifs</v>
      </c>
      <c r="E4" s="130" t="s">
        <v>4</v>
      </c>
      <c r="F4" s="131">
        <f>'Repartition des Sièges'!P12</f>
        <v>0</v>
      </c>
    </row>
    <row r="5" spans="2:5" ht="13.5" thickBot="1">
      <c r="B5" s="132"/>
      <c r="E5" s="133"/>
    </row>
    <row r="6" spans="2:12" ht="13.5" thickBot="1">
      <c r="B6" s="134" t="str">
        <f>CONCATENATE("Pot ",'Repartition des Sièges'!$H$9)</f>
        <v>Pot FGTB</v>
      </c>
      <c r="C6" s="135"/>
      <c r="D6" s="135"/>
      <c r="E6" s="136" t="s">
        <v>5</v>
      </c>
      <c r="F6" s="137">
        <f>F3*F4</f>
        <v>0</v>
      </c>
      <c r="G6" s="133"/>
      <c r="H6" s="133"/>
      <c r="I6" s="133"/>
      <c r="J6" s="133"/>
      <c r="K6" s="133"/>
      <c r="L6" s="133"/>
    </row>
    <row r="7" spans="2:12" ht="12.75">
      <c r="B7" s="138"/>
      <c r="E7" s="139"/>
      <c r="F7" s="138"/>
      <c r="G7" s="133"/>
      <c r="H7" s="133"/>
      <c r="I7" s="133"/>
      <c r="J7" s="133"/>
      <c r="K7" s="133"/>
      <c r="L7" s="133"/>
    </row>
    <row r="8" spans="2:12" ht="12.75">
      <c r="B8" s="128" t="str">
        <f>'Nombre de voix le plus élevé'!B8</f>
        <v>le nombre de bulletins contenant un vote en tête de liste</v>
      </c>
      <c r="E8" s="140"/>
      <c r="F8" s="128">
        <f>F3</f>
        <v>0</v>
      </c>
      <c r="G8" s="133"/>
      <c r="H8" s="133"/>
      <c r="I8" s="133"/>
      <c r="J8" s="133"/>
      <c r="K8" s="133"/>
      <c r="L8" s="133"/>
    </row>
    <row r="9" spans="2:12" ht="12.75">
      <c r="B9" s="141" t="str">
        <f>'Nombre de voix le plus élevé'!B9</f>
        <v>le nombre de bulletins contenant des votes nominatifs</v>
      </c>
      <c r="E9" s="142" t="s">
        <v>6</v>
      </c>
      <c r="F9" s="143">
        <f>'Repartition des Sièges'!H11</f>
        <v>0</v>
      </c>
      <c r="G9" s="133"/>
      <c r="H9" s="133"/>
      <c r="I9" s="133"/>
      <c r="J9" s="133"/>
      <c r="K9" s="133"/>
      <c r="L9" s="133"/>
    </row>
    <row r="10" spans="2:12" ht="12.75">
      <c r="B10" s="141"/>
      <c r="E10" s="140"/>
      <c r="F10" s="141">
        <f>SUM(F8:F9)</f>
        <v>0</v>
      </c>
      <c r="G10" s="133"/>
      <c r="H10" s="133"/>
      <c r="I10" s="133"/>
      <c r="J10" s="133"/>
      <c r="K10" s="133"/>
      <c r="L10" s="133"/>
    </row>
    <row r="11" spans="2:12" ht="12.75">
      <c r="B11" s="128" t="str">
        <f>'Nombre de voix le plus élevé'!B11</f>
        <v>Nombre de mandats effectifs attribués à la liste</v>
      </c>
      <c r="C11" s="144"/>
      <c r="D11" s="145"/>
      <c r="E11" s="130" t="s">
        <v>4</v>
      </c>
      <c r="F11" s="131">
        <f>F4</f>
        <v>0</v>
      </c>
      <c r="G11" s="133"/>
      <c r="H11" s="133"/>
      <c r="I11" s="133"/>
      <c r="J11" s="133"/>
      <c r="K11" s="133"/>
      <c r="L11" s="133"/>
    </row>
    <row r="12" spans="2:12" ht="12.75">
      <c r="B12" s="128"/>
      <c r="C12" s="144"/>
      <c r="D12" s="145"/>
      <c r="E12" s="130"/>
      <c r="F12" s="146">
        <f>F10*F11</f>
        <v>0</v>
      </c>
      <c r="G12" s="133"/>
      <c r="H12" s="133"/>
      <c r="I12" s="133"/>
      <c r="J12" s="133"/>
      <c r="K12" s="133"/>
      <c r="L12" s="133"/>
    </row>
    <row r="13" spans="2:12" ht="12.75">
      <c r="B13" s="128" t="str">
        <f>'Nombre de voix le plus élevé'!B13</f>
        <v>Nombre de mandats effectifs attribués à la liste + 1 (</v>
      </c>
      <c r="C13" s="144">
        <f>F4</f>
        <v>0</v>
      </c>
      <c r="D13" s="145" t="s">
        <v>7</v>
      </c>
      <c r="E13" s="147" t="s">
        <v>9</v>
      </c>
      <c r="F13" s="131">
        <f>F4+1</f>
        <v>1</v>
      </c>
      <c r="G13" s="133"/>
      <c r="H13" s="133"/>
      <c r="I13" s="133"/>
      <c r="J13" s="133"/>
      <c r="K13" s="133"/>
      <c r="L13" s="133"/>
    </row>
    <row r="14" spans="2:12" ht="13.5" thickBot="1">
      <c r="B14" s="128"/>
      <c r="C14" s="144"/>
      <c r="D14" s="145"/>
      <c r="E14" s="130"/>
      <c r="F14" s="144"/>
      <c r="G14" s="133"/>
      <c r="H14" s="133"/>
      <c r="I14" s="133"/>
      <c r="J14" s="133"/>
      <c r="K14" s="133"/>
      <c r="L14" s="133"/>
    </row>
    <row r="15" spans="2:12" ht="13.5" thickBot="1">
      <c r="B15" s="134" t="str">
        <f>'Nombre de voix le plus élevé'!N15</f>
        <v>chiffre d’éligibilité FGTB</v>
      </c>
      <c r="C15" s="135"/>
      <c r="D15" s="135"/>
      <c r="E15" s="136" t="s">
        <v>5</v>
      </c>
      <c r="F15" s="148">
        <f>ROUND(F12/F13,0)</f>
        <v>0</v>
      </c>
      <c r="G15" s="133"/>
      <c r="H15" s="133"/>
      <c r="I15" s="133"/>
      <c r="J15" s="133"/>
      <c r="K15" s="133"/>
      <c r="L15" s="133"/>
    </row>
    <row r="16" spans="2:12" ht="13.5" thickBot="1">
      <c r="B16" s="138"/>
      <c r="E16" s="139"/>
      <c r="F16" s="138"/>
      <c r="G16" s="133"/>
      <c r="H16" s="133"/>
      <c r="I16" s="133"/>
      <c r="J16" s="133"/>
      <c r="K16" s="133"/>
      <c r="L16" s="133"/>
    </row>
    <row r="17" spans="2:6" ht="13.5" thickBot="1">
      <c r="B17" s="134" t="str">
        <f>CONCATENATE("Nombre de mandats effectifs attribués à la liste ",'Repartition des Sièges'!H9)</f>
        <v>Nombre de mandats effectifs attribués à la liste FGTB</v>
      </c>
      <c r="C17" s="135"/>
      <c r="D17" s="135"/>
      <c r="E17" s="136"/>
      <c r="F17" s="137">
        <f>'Repartition des Sièges'!P12</f>
        <v>0</v>
      </c>
    </row>
    <row r="18" spans="2:10" ht="118.5">
      <c r="B18" s="149" t="s">
        <v>8</v>
      </c>
      <c r="C18" s="149" t="s">
        <v>26</v>
      </c>
      <c r="D18" s="149" t="s">
        <v>22</v>
      </c>
      <c r="E18" s="149" t="s">
        <v>23</v>
      </c>
      <c r="H18" s="149" t="s">
        <v>27</v>
      </c>
      <c r="I18" s="149" t="s">
        <v>24</v>
      </c>
      <c r="J18" s="149" t="s">
        <v>25</v>
      </c>
    </row>
    <row r="19" spans="1:26" ht="12.75">
      <c r="A19" s="125">
        <f>IF('Nombre de voix le plus élevé'!M19=0,"",'Nombre de voix le plus élevé'!M19)</f>
      </c>
      <c r="B19" s="125">
        <f>IF('Nombre de voix le plus élevé'!N19=0,"",'Nombre de voix le plus élevé'!N19)</f>
      </c>
      <c r="C19" s="125">
        <f>IF(A19&lt;&gt;"",'Nombre de voix le plus élevé'!O19,"")</f>
      </c>
      <c r="D19" s="150" t="str">
        <f>IF(A19=""," ",IF(C19&gt;=$F$15,0,IF((F15-C19)&gt;F6,F6,$F$15-C19)))</f>
        <v> </v>
      </c>
      <c r="E19" s="150" t="str">
        <f>IF(A19=""," ",C19+D19)</f>
        <v> </v>
      </c>
      <c r="F19" s="125">
        <f>IF($N19&lt;&gt;0,R19,"")</f>
      </c>
      <c r="G19" s="125">
        <f aca="true" t="shared" si="0" ref="G19:G82">IF(A19&lt;&gt;"",RANK(E19,$E$19:$E$86),"")</f>
      </c>
      <c r="H19" s="125">
        <f>IF(F19="E","",C19)</f>
      </c>
      <c r="I19" s="150">
        <f>IF(R19&lt;&gt;"","",IF(A19="","",IF(H19&gt;=$F$15,0,IF(($F$15-H19)&gt;$F$6,$F$6,$F$15-H19))))</f>
      </c>
      <c r="J19" s="150">
        <f aca="true" t="shared" si="1" ref="J19:J82">IF(R19&lt;&gt;"","",IF(A19="","",H19+I19))</f>
      </c>
      <c r="K19" s="125">
        <f aca="true" t="shared" si="2" ref="K19:K82">IF($T19&lt;&gt;0,X19,"")</f>
      </c>
      <c r="L19" s="125">
        <f aca="true" t="shared" si="3" ref="L19:L82">IF(R19&lt;&gt;"","",IF(A19="","",RANK(J19,$J$19:$J$86)))</f>
      </c>
      <c r="M19" s="151">
        <f>IF($G19&lt;=$F$15,"E","")</f>
      </c>
      <c r="N19" s="151">
        <f>IF(M19="E",1,0)</f>
        <v>0</v>
      </c>
      <c r="O19" s="151">
        <f>IF(N19=0,0,IF(N19&lt;=$F17,1,0))</f>
        <v>0</v>
      </c>
      <c r="P19" s="151">
        <f>IF(N19=1,IF(E19&gt;=$F$15,((ROW()-18)*100)+ROW()-18,(G19*1000)+ROW()-18),"")</f>
      </c>
      <c r="Q19" s="151">
        <f>IF(A19&lt;&gt;"",IF(N19=1,RANK(P19,$P$19:$P$86,1),""),"")</f>
      </c>
      <c r="R19" s="151">
        <f>IF(Q19&lt;=$F$17,IF(Q19&lt;10,CONCATENATE("E0",FIXED(Q19,0)),CONCATENATE("E",FIXED(Q19,0))),"")</f>
      </c>
      <c r="S19" s="151">
        <f aca="true" t="shared" si="4" ref="S19:S83">IF(A19&lt;&gt;"",IF($R19="","S",""),"")</f>
      </c>
      <c r="T19" s="151">
        <f aca="true" t="shared" si="5" ref="T19:T82">IF(S19="S",1,0)</f>
        <v>0</v>
      </c>
      <c r="U19" s="151">
        <f>IF($F19&lt;&gt;"E",IF($S19="S",1,0),0)</f>
        <v>0</v>
      </c>
      <c r="V19" s="151">
        <f>IF(T19=1,IF(J19&gt;=$F$15,((ROW()-18)*100)+ROW()-18,(Z19*1000)+ROW()-18),"")</f>
      </c>
      <c r="W19" s="151">
        <f aca="true" t="shared" si="6" ref="W19:W50">IF(G19&lt;&gt;"",IF(T19=1,RANK(V19,$V$19:$V$86,1),""),"")</f>
      </c>
      <c r="X19" s="151">
        <f>IF(W19&lt;=$F$17,IF(T19=1,IF(W19&lt;10,CONCATENATE("S0",FIXED(W19,0)),CONCATENATE("S",FIXED(W19,0))),""),"")</f>
      </c>
      <c r="Y19" s="151">
        <f>IF(R19="",IF(J19&gt;=$F$15,"",J19),"")</f>
      </c>
      <c r="Z19" s="151">
        <f aca="true" t="shared" si="7" ref="Z19:Z82">IF(R19&lt;&gt;"","",IF(A19="","",RANK(Y19,$Y$19:$Y$86)))</f>
      </c>
    </row>
    <row r="20" spans="1:26" ht="12.75">
      <c r="A20" s="125">
        <f>IF('Nombre de voix le plus élevé'!M20=0,"",'Nombre de voix le plus élevé'!M20)</f>
      </c>
      <c r="B20" s="125">
        <f>IF('Nombre de voix le plus élevé'!N20=0,"",'Nombre de voix le plus élevé'!N20)</f>
      </c>
      <c r="C20" s="125">
        <f>IF(A20&lt;&gt;"",'Nombre de voix le plus élevé'!O20,"")</f>
      </c>
      <c r="D20" s="150" t="str">
        <f>IF(A20=""," ",IF(C20&gt;=$F$15,0,IF($F$6-SUM($D$19:D19)&lt;=$F$15-C20,$F$6-SUM($D$19:D19),$F$15-C20)))</f>
        <v> </v>
      </c>
      <c r="E20" s="150" t="str">
        <f>IF(A20=""," ",C20+D20)</f>
        <v> </v>
      </c>
      <c r="F20" s="125">
        <f>IF($N20&lt;&gt;0,R20,"")</f>
      </c>
      <c r="G20" s="125">
        <f t="shared" si="0"/>
      </c>
      <c r="H20" s="125">
        <f aca="true" t="shared" si="8" ref="H20:H83">IF(F20="E","",C20)</f>
      </c>
      <c r="I20" s="150">
        <f>IF(R20&lt;&gt;"","",IF(A20="","",IF(H20&gt;=$F$15,0,IF($F$6-SUM($I19:I$19)&lt;=$F$15-H20,$F$6-SUM($I19:I$19),$F$15-H20))))</f>
      </c>
      <c r="J20" s="150">
        <f t="shared" si="1"/>
      </c>
      <c r="K20" s="125">
        <f t="shared" si="2"/>
      </c>
      <c r="L20" s="125">
        <f t="shared" si="3"/>
      </c>
      <c r="M20" s="151">
        <f aca="true" t="shared" si="9" ref="M20:M83">IF($G20&lt;=$F$15,"E","")</f>
      </c>
      <c r="N20" s="151">
        <f aca="true" t="shared" si="10" ref="N20:N83">IF(M20="E",1,0)</f>
        <v>0</v>
      </c>
      <c r="O20" s="151">
        <f aca="true" t="shared" si="11" ref="O20:O83">IF(N20=0,0,IF(N20&lt;=$F18,1,0))</f>
        <v>0</v>
      </c>
      <c r="P20" s="151">
        <f aca="true" t="shared" si="12" ref="P20:P83">IF(N20=1,IF(E20&gt;=$F$15,((ROW()-18)*100)+ROW()-18,(G20*1000)+ROW()-18),"")</f>
      </c>
      <c r="Q20" s="151">
        <f aca="true" t="shared" si="13" ref="Q20:Q83">IF(A20&lt;&gt;"",IF(N20=1,RANK(P20,$P$19:$P$86,1),""),"")</f>
      </c>
      <c r="R20" s="151">
        <f aca="true" t="shared" si="14" ref="R20:R83">IF(Q20&lt;=$F$17,IF(Q20&lt;10,CONCATENATE("E0",FIXED(Q20,0)),CONCATENATE("E",FIXED(Q20,0))),"")</f>
      </c>
      <c r="S20" s="151">
        <f t="shared" si="4"/>
      </c>
      <c r="T20" s="151">
        <f t="shared" si="5"/>
        <v>0</v>
      </c>
      <c r="U20" s="151">
        <f>IF($S20="S",IF(SUM($T$19:$T19)+1&lt;=$F$17,SUM($T$19:$T19)+1,0),0)</f>
        <v>0</v>
      </c>
      <c r="V20" s="151">
        <f aca="true" t="shared" si="15" ref="V20:V83">IF(T20=1,IF(J20&gt;=$F$15,((ROW()-18)*100)+ROW()-18,(Z20*1000)+ROW()-18),"")</f>
      </c>
      <c r="W20" s="151">
        <f t="shared" si="6"/>
      </c>
      <c r="X20" s="151">
        <f>IF(W20&lt;=$F$17,IF(T20=1,IF(W20&lt;10,CONCATENATE("S0",FIXED(W20,0)),CONCATENATE("S",FIXED(W20,0))),""),"")</f>
      </c>
      <c r="Y20" s="151">
        <f>IF(R20="",IF(J20&gt;=$F$15,"",J20),"")</f>
      </c>
      <c r="Z20" s="151">
        <f t="shared" si="7"/>
      </c>
    </row>
    <row r="21" spans="1:26" ht="12.75">
      <c r="A21" s="125">
        <f>IF('Nombre de voix le plus élevé'!M21=0,"",'Nombre de voix le plus élevé'!M21)</f>
      </c>
      <c r="B21" s="125">
        <f>IF('Nombre de voix le plus élevé'!N21=0,"",'Nombre de voix le plus élevé'!N21)</f>
      </c>
      <c r="C21" s="125">
        <f>IF(A21&lt;&gt;"",'Nombre de voix le plus élevé'!O21,"")</f>
      </c>
      <c r="D21" s="150" t="str">
        <f>IF(A21=""," ",IF(C21&gt;=$F$15,0,IF($F$6-SUM($D$19:D20)&lt;=$F$15-C21,$F$6-SUM($D$19:D20),$F$15-C21)))</f>
        <v> </v>
      </c>
      <c r="E21" s="150" t="str">
        <f aca="true" t="shared" si="16" ref="E21:E84">IF(A21=""," ",C21+D21)</f>
        <v> </v>
      </c>
      <c r="F21" s="125">
        <f aca="true" t="shared" si="17" ref="F21:F83">IF($N21&lt;&gt;0,R21,"")</f>
      </c>
      <c r="G21" s="125">
        <f t="shared" si="0"/>
      </c>
      <c r="H21" s="125">
        <f t="shared" si="8"/>
      </c>
      <c r="I21" s="150">
        <f>IF(R21&lt;&gt;"","",IF(A21="","",IF(H21&gt;=$F$15,0,IF($F$6-SUM($I$19:I20)&lt;=$F$15-H21,$F$6-SUM($I$19:I20),$F$15-H21))))</f>
      </c>
      <c r="J21" s="150">
        <f t="shared" si="1"/>
      </c>
      <c r="K21" s="125">
        <f t="shared" si="2"/>
      </c>
      <c r="L21" s="125">
        <f t="shared" si="3"/>
      </c>
      <c r="M21" s="151">
        <f t="shared" si="9"/>
      </c>
      <c r="N21" s="151">
        <f t="shared" si="10"/>
        <v>0</v>
      </c>
      <c r="O21" s="151">
        <f t="shared" si="11"/>
        <v>0</v>
      </c>
      <c r="P21" s="151">
        <f t="shared" si="12"/>
      </c>
      <c r="Q21" s="151">
        <f t="shared" si="13"/>
      </c>
      <c r="R21" s="151">
        <f>IF(Q21&lt;=$F$17,IF(Q21&lt;10,CONCATENATE("E0",FIXED(Q21,0)),CONCATENATE("E",FIXED(Q21,0))),"")</f>
      </c>
      <c r="S21" s="151">
        <f t="shared" si="4"/>
      </c>
      <c r="T21" s="151">
        <f t="shared" si="5"/>
        <v>0</v>
      </c>
      <c r="U21" s="151">
        <f>IF($S21="S",IF(SUM($T$19:$T20)+1&lt;=$F$17,SUM($T$19:$T20)+1,0),0)</f>
        <v>0</v>
      </c>
      <c r="V21" s="151">
        <f t="shared" si="15"/>
      </c>
      <c r="W21" s="151">
        <f t="shared" si="6"/>
      </c>
      <c r="X21" s="151">
        <f>IF(W21&lt;=$F$17,IF(T21=1,IF(W21&lt;10,CONCATENATE("S0",FIXED(W21,0)),CONCATENATE("S",FIXED(W21,0))),""),"")</f>
      </c>
      <c r="Y21" s="151">
        <f>IF(R21="",IF(J21&gt;=$F$15,"",J21),"")</f>
      </c>
      <c r="Z21" s="151">
        <f t="shared" si="7"/>
      </c>
    </row>
    <row r="22" spans="1:26" ht="12.75">
      <c r="A22" s="125">
        <f>IF('Nombre de voix le plus élevé'!M22=0,"",'Nombre de voix le plus élevé'!M22)</f>
      </c>
      <c r="B22" s="125">
        <f>IF('Nombre de voix le plus élevé'!N22=0,"",'Nombre de voix le plus élevé'!N22)</f>
      </c>
      <c r="C22" s="125">
        <f>IF(A22&lt;&gt;"",'Nombre de voix le plus élevé'!O22,"")</f>
      </c>
      <c r="D22" s="150" t="str">
        <f>IF(A22=""," ",IF(C22&gt;=$F$15,0,IF($F$6-SUM($D$19:D21)&lt;=$F$15-C22,$F$6-SUM($D$19:D21),$F$15-C22)))</f>
        <v> </v>
      </c>
      <c r="E22" s="150" t="str">
        <f t="shared" si="16"/>
        <v> </v>
      </c>
      <c r="F22" s="125">
        <f t="shared" si="17"/>
      </c>
      <c r="G22" s="125">
        <f t="shared" si="0"/>
      </c>
      <c r="H22" s="125">
        <f t="shared" si="8"/>
      </c>
      <c r="I22" s="150">
        <f>IF(R22&lt;&gt;"","",IF(A22="","",IF(H22&gt;=$F$15,0,IF($F$6-SUM($I$19:I21)&lt;=$F$15-H22,$F$6-SUM($I$19:I21),$F$15-H22))))</f>
      </c>
      <c r="J22" s="150">
        <f t="shared" si="1"/>
      </c>
      <c r="K22" s="125">
        <f t="shared" si="2"/>
      </c>
      <c r="L22" s="125">
        <f t="shared" si="3"/>
      </c>
      <c r="M22" s="151">
        <f t="shared" si="9"/>
      </c>
      <c r="N22" s="151">
        <f t="shared" si="10"/>
        <v>0</v>
      </c>
      <c r="O22" s="151">
        <f t="shared" si="11"/>
        <v>0</v>
      </c>
      <c r="P22" s="151">
        <f t="shared" si="12"/>
      </c>
      <c r="Q22" s="151">
        <f t="shared" si="13"/>
      </c>
      <c r="R22" s="151">
        <f t="shared" si="14"/>
      </c>
      <c r="S22" s="151">
        <f t="shared" si="4"/>
      </c>
      <c r="T22" s="151">
        <f t="shared" si="5"/>
        <v>0</v>
      </c>
      <c r="U22" s="151">
        <f>IF($S22="S",IF(SUM($T$19:$T21)+1&lt;=$F$17,SUM($T$19:$T21)+1,0),0)</f>
        <v>0</v>
      </c>
      <c r="V22" s="151">
        <f t="shared" si="15"/>
      </c>
      <c r="W22" s="151">
        <f t="shared" si="6"/>
      </c>
      <c r="X22" s="151">
        <f aca="true" t="shared" si="18" ref="X22:X85">IF(W22&lt;=$F$17,IF(T22=1,IF(W22&lt;10,CONCATENATE("S0",FIXED(W22,0)),CONCATENATE("S",FIXED(W22,0))),""),"")</f>
      </c>
      <c r="Y22" s="151">
        <f aca="true" t="shared" si="19" ref="Y22:Y85">IF(R22="",IF(J22&gt;=$F$15,"",J22),"")</f>
      </c>
      <c r="Z22" s="151">
        <f t="shared" si="7"/>
      </c>
    </row>
    <row r="23" spans="1:26" ht="12.75">
      <c r="A23" s="125">
        <f>IF('Nombre de voix le plus élevé'!M23=0,"",'Nombre de voix le plus élevé'!M23)</f>
      </c>
      <c r="B23" s="125">
        <f>IF('Nombre de voix le plus élevé'!N23=0,"",'Nombre de voix le plus élevé'!N23)</f>
      </c>
      <c r="C23" s="125">
        <f>IF(A23&lt;&gt;"",'Nombre de voix le plus élevé'!O23,"")</f>
      </c>
      <c r="D23" s="150" t="str">
        <f>IF(A23=""," ",IF(C23&gt;=$F$15,0,IF($F$6-SUM($D$19:D22)&lt;=$F$15-C23,$F$6-SUM($D$19:D22),$F$15-C23)))</f>
        <v> </v>
      </c>
      <c r="E23" s="150" t="str">
        <f t="shared" si="16"/>
        <v> </v>
      </c>
      <c r="F23" s="125">
        <f t="shared" si="17"/>
      </c>
      <c r="G23" s="125">
        <f t="shared" si="0"/>
      </c>
      <c r="H23" s="125">
        <f t="shared" si="8"/>
      </c>
      <c r="I23" s="150">
        <f>IF(R23&lt;&gt;"","",IF(A23="","",IF(H23&gt;=$F$15,0,IF($F$6-SUM($I$19:I22)&lt;=$F$15-H23,$F$6-SUM($I$19:I22),$F$15-H23))))</f>
      </c>
      <c r="J23" s="150">
        <f t="shared" si="1"/>
      </c>
      <c r="K23" s="125">
        <f t="shared" si="2"/>
      </c>
      <c r="L23" s="125">
        <f t="shared" si="3"/>
      </c>
      <c r="M23" s="151">
        <f t="shared" si="9"/>
      </c>
      <c r="N23" s="151">
        <f t="shared" si="10"/>
        <v>0</v>
      </c>
      <c r="O23" s="151">
        <f t="shared" si="11"/>
        <v>0</v>
      </c>
      <c r="P23" s="151">
        <f t="shared" si="12"/>
      </c>
      <c r="Q23" s="151">
        <f t="shared" si="13"/>
      </c>
      <c r="R23" s="151">
        <f t="shared" si="14"/>
      </c>
      <c r="S23" s="151">
        <f t="shared" si="4"/>
      </c>
      <c r="T23" s="151">
        <f t="shared" si="5"/>
        <v>0</v>
      </c>
      <c r="U23" s="151">
        <f>IF($S23="S",IF(SUM($T$19:$T22)+1&lt;=$F$17,SUM($T$19:$T22)+1,0),0)</f>
        <v>0</v>
      </c>
      <c r="V23" s="151">
        <f t="shared" si="15"/>
      </c>
      <c r="W23" s="151">
        <f t="shared" si="6"/>
      </c>
      <c r="X23" s="151">
        <f t="shared" si="18"/>
      </c>
      <c r="Y23" s="151">
        <f t="shared" si="19"/>
      </c>
      <c r="Z23" s="151">
        <f t="shared" si="7"/>
      </c>
    </row>
    <row r="24" spans="1:26" ht="12.75">
      <c r="A24" s="125">
        <f>IF('Nombre de voix le plus élevé'!M24=0,"",'Nombre de voix le plus élevé'!M24)</f>
      </c>
      <c r="B24" s="125">
        <f>IF('Nombre de voix le plus élevé'!N24=0,"",'Nombre de voix le plus élevé'!N24)</f>
      </c>
      <c r="C24" s="125">
        <f>IF(A24&lt;&gt;"",'Nombre de voix le plus élevé'!O24,"")</f>
      </c>
      <c r="D24" s="150" t="str">
        <f>IF(A24=""," ",IF(C24&gt;=$F$15,0,IF($F$6-SUM($D$19:D23)&lt;=$F$15-C24,$F$6-SUM($D$19:D23),$F$15-C24)))</f>
        <v> </v>
      </c>
      <c r="E24" s="150" t="str">
        <f t="shared" si="16"/>
        <v> </v>
      </c>
      <c r="F24" s="125">
        <f t="shared" si="17"/>
      </c>
      <c r="G24" s="125">
        <f t="shared" si="0"/>
      </c>
      <c r="H24" s="125">
        <f t="shared" si="8"/>
      </c>
      <c r="I24" s="150">
        <f>IF(R24&lt;&gt;"","",IF(A24="","",IF(H24&gt;=$F$15,0,IF($F$6-SUM($I$19:I23)&lt;=$F$15-H24,$F$6-SUM($I$19:I23),$F$15-H24))))</f>
      </c>
      <c r="J24" s="150">
        <f t="shared" si="1"/>
      </c>
      <c r="K24" s="125">
        <f t="shared" si="2"/>
      </c>
      <c r="L24" s="125">
        <f t="shared" si="3"/>
      </c>
      <c r="M24" s="151">
        <f t="shared" si="9"/>
      </c>
      <c r="N24" s="151">
        <f t="shared" si="10"/>
        <v>0</v>
      </c>
      <c r="O24" s="151">
        <f t="shared" si="11"/>
        <v>0</v>
      </c>
      <c r="P24" s="151">
        <f t="shared" si="12"/>
      </c>
      <c r="Q24" s="151">
        <f t="shared" si="13"/>
      </c>
      <c r="R24" s="151">
        <f t="shared" si="14"/>
      </c>
      <c r="S24" s="151">
        <f t="shared" si="4"/>
      </c>
      <c r="T24" s="151">
        <f t="shared" si="5"/>
        <v>0</v>
      </c>
      <c r="U24" s="151">
        <f>IF($S24="S",IF(SUM($T$19:$T23)+1&lt;=$F$17,SUM($T$19:$T23)+1,0),0)</f>
        <v>0</v>
      </c>
      <c r="V24" s="151">
        <f t="shared" si="15"/>
      </c>
      <c r="W24" s="151">
        <f t="shared" si="6"/>
      </c>
      <c r="X24" s="151">
        <f t="shared" si="18"/>
      </c>
      <c r="Y24" s="151">
        <f t="shared" si="19"/>
      </c>
      <c r="Z24" s="151">
        <f t="shared" si="7"/>
      </c>
    </row>
    <row r="25" spans="1:26" ht="12.75">
      <c r="A25" s="125">
        <f>IF('Nombre de voix le plus élevé'!M25=0,"",'Nombre de voix le plus élevé'!M25)</f>
      </c>
      <c r="B25" s="125">
        <f>IF('Nombre de voix le plus élevé'!N25=0,"",'Nombre de voix le plus élevé'!N25)</f>
      </c>
      <c r="C25" s="125">
        <f>IF(A25&lt;&gt;"",'Nombre de voix le plus élevé'!O25,"")</f>
      </c>
      <c r="D25" s="150" t="str">
        <f>IF(A25=""," ",IF(C25&gt;=$F$15,0,IF($F$6-SUM($D$19:D24)&lt;=$F$15-C25,$F$6-SUM($D$19:D24),$F$15-C25)))</f>
        <v> </v>
      </c>
      <c r="E25" s="150" t="str">
        <f t="shared" si="16"/>
        <v> </v>
      </c>
      <c r="F25" s="125">
        <f t="shared" si="17"/>
      </c>
      <c r="G25" s="125">
        <f t="shared" si="0"/>
      </c>
      <c r="H25" s="125">
        <f t="shared" si="8"/>
      </c>
      <c r="I25" s="150">
        <f>IF(R25&lt;&gt;"","",IF(A25="","",IF(H25&gt;=$F$15,0,IF($F$6-SUM($I$19:I24)&lt;=$F$15-H25,$F$6-SUM($I$19:I24),$F$15-H25))))</f>
      </c>
      <c r="J25" s="150">
        <f t="shared" si="1"/>
      </c>
      <c r="K25" s="125">
        <f t="shared" si="2"/>
      </c>
      <c r="L25" s="125">
        <f t="shared" si="3"/>
      </c>
      <c r="M25" s="151">
        <f t="shared" si="9"/>
      </c>
      <c r="N25" s="151">
        <f t="shared" si="10"/>
        <v>0</v>
      </c>
      <c r="O25" s="151">
        <f t="shared" si="11"/>
        <v>0</v>
      </c>
      <c r="P25" s="151">
        <f t="shared" si="12"/>
      </c>
      <c r="Q25" s="151">
        <f t="shared" si="13"/>
      </c>
      <c r="R25" s="151">
        <f t="shared" si="14"/>
      </c>
      <c r="S25" s="151">
        <f t="shared" si="4"/>
      </c>
      <c r="T25" s="151">
        <f t="shared" si="5"/>
        <v>0</v>
      </c>
      <c r="U25" s="151">
        <f>IF($S25="S",IF(SUM($T$19:$T24)+1&lt;=$F$17,SUM($T$19:$T24)+1,0),0)</f>
        <v>0</v>
      </c>
      <c r="V25" s="151">
        <f t="shared" si="15"/>
      </c>
      <c r="W25" s="151">
        <f t="shared" si="6"/>
      </c>
      <c r="X25" s="151">
        <f t="shared" si="18"/>
      </c>
      <c r="Y25" s="151">
        <f t="shared" si="19"/>
      </c>
      <c r="Z25" s="151">
        <f t="shared" si="7"/>
      </c>
    </row>
    <row r="26" spans="1:26" ht="12.75">
      <c r="A26" s="125">
        <f>IF('Nombre de voix le plus élevé'!M26=0,"",'Nombre de voix le plus élevé'!M26)</f>
      </c>
      <c r="B26" s="125">
        <f>IF('Nombre de voix le plus élevé'!N26=0,"",'Nombre de voix le plus élevé'!N26)</f>
      </c>
      <c r="C26" s="125">
        <f>IF(A26&lt;&gt;"",'Nombre de voix le plus élevé'!O26,"")</f>
      </c>
      <c r="D26" s="150" t="str">
        <f>IF(A26=""," ",IF(C26&gt;=$F$15,0,IF($F$6-SUM($D$19:D25)&lt;=$F$15-C26,$F$6-SUM($D$19:D25),$F$15-C26)))</f>
        <v> </v>
      </c>
      <c r="E26" s="150" t="str">
        <f t="shared" si="16"/>
        <v> </v>
      </c>
      <c r="F26" s="125">
        <f t="shared" si="17"/>
      </c>
      <c r="G26" s="125">
        <f t="shared" si="0"/>
      </c>
      <c r="H26" s="125">
        <f t="shared" si="8"/>
      </c>
      <c r="I26" s="150">
        <f>IF(R26&lt;&gt;"","",IF(A26="","",IF(H26&gt;=$F$15,0,IF($F$6-SUM($I$19:I25)&lt;=$F$15-H26,$F$6-SUM($I$19:I25),$F$15-H26))))</f>
      </c>
      <c r="J26" s="150">
        <f t="shared" si="1"/>
      </c>
      <c r="K26" s="125">
        <f t="shared" si="2"/>
      </c>
      <c r="L26" s="125">
        <f t="shared" si="3"/>
      </c>
      <c r="M26" s="151">
        <f t="shared" si="9"/>
      </c>
      <c r="N26" s="151">
        <f t="shared" si="10"/>
        <v>0</v>
      </c>
      <c r="O26" s="151">
        <f t="shared" si="11"/>
        <v>0</v>
      </c>
      <c r="P26" s="151">
        <f t="shared" si="12"/>
      </c>
      <c r="Q26" s="151">
        <f t="shared" si="13"/>
      </c>
      <c r="R26" s="151">
        <f t="shared" si="14"/>
      </c>
      <c r="S26" s="151">
        <f t="shared" si="4"/>
      </c>
      <c r="T26" s="151">
        <f t="shared" si="5"/>
        <v>0</v>
      </c>
      <c r="U26" s="151">
        <f>IF($S26="S",IF(SUM($T$19:$T25)+1&lt;=$F$17,SUM($T$19:$T25)+1,0),0)</f>
        <v>0</v>
      </c>
      <c r="V26" s="151">
        <f t="shared" si="15"/>
      </c>
      <c r="W26" s="151">
        <f t="shared" si="6"/>
      </c>
      <c r="X26" s="151">
        <f t="shared" si="18"/>
      </c>
      <c r="Y26" s="151">
        <f t="shared" si="19"/>
      </c>
      <c r="Z26" s="151">
        <f t="shared" si="7"/>
      </c>
    </row>
    <row r="27" spans="1:26" ht="12.75">
      <c r="A27" s="125">
        <f>IF('Nombre de voix le plus élevé'!M27=0,"",'Nombre de voix le plus élevé'!M27)</f>
      </c>
      <c r="B27" s="125">
        <f>IF('Nombre de voix le plus élevé'!N27=0,"",'Nombre de voix le plus élevé'!N27)</f>
      </c>
      <c r="C27" s="125">
        <f>IF(A27&lt;&gt;"",'Nombre de voix le plus élevé'!O27,"")</f>
      </c>
      <c r="D27" s="150" t="str">
        <f>IF(A27=""," ",IF(C27&gt;=$F$15,0,IF($F$6-SUM($D$19:D26)&lt;=$F$15-C27,$F$6-SUM($D$19:D26),$F$15-C27)))</f>
        <v> </v>
      </c>
      <c r="E27" s="150" t="str">
        <f t="shared" si="16"/>
        <v> </v>
      </c>
      <c r="F27" s="125">
        <f t="shared" si="17"/>
      </c>
      <c r="G27" s="125">
        <f t="shared" si="0"/>
      </c>
      <c r="H27" s="125">
        <f t="shared" si="8"/>
      </c>
      <c r="I27" s="150">
        <f>IF(R27&lt;&gt;"","",IF(A27="","",IF(H27&gt;=$F$15,0,IF($F$6-SUM($I$19:I26)&lt;=$F$15-H27,$F$6-SUM($I$19:I26),$F$15-H27))))</f>
      </c>
      <c r="J27" s="150">
        <f t="shared" si="1"/>
      </c>
      <c r="K27" s="125">
        <f t="shared" si="2"/>
      </c>
      <c r="L27" s="125">
        <f t="shared" si="3"/>
      </c>
      <c r="M27" s="151">
        <f t="shared" si="9"/>
      </c>
      <c r="N27" s="151">
        <f t="shared" si="10"/>
        <v>0</v>
      </c>
      <c r="O27" s="151">
        <f t="shared" si="11"/>
        <v>0</v>
      </c>
      <c r="P27" s="151">
        <f t="shared" si="12"/>
      </c>
      <c r="Q27" s="151">
        <f t="shared" si="13"/>
      </c>
      <c r="R27" s="151">
        <f t="shared" si="14"/>
      </c>
      <c r="S27" s="151">
        <f t="shared" si="4"/>
      </c>
      <c r="T27" s="151">
        <f t="shared" si="5"/>
        <v>0</v>
      </c>
      <c r="U27" s="151">
        <f>IF($S27="S",IF(SUM($T$19:$T26)+1&lt;=$F$17,SUM($T$19:$T26)+1,0),0)</f>
        <v>0</v>
      </c>
      <c r="V27" s="151">
        <f t="shared" si="15"/>
      </c>
      <c r="W27" s="151">
        <f t="shared" si="6"/>
      </c>
      <c r="X27" s="151">
        <f t="shared" si="18"/>
      </c>
      <c r="Y27" s="151">
        <f t="shared" si="19"/>
      </c>
      <c r="Z27" s="151">
        <f t="shared" si="7"/>
      </c>
    </row>
    <row r="28" spans="1:26" ht="12.75">
      <c r="A28" s="125">
        <f>IF('Nombre de voix le plus élevé'!M28=0,"",'Nombre de voix le plus élevé'!M28)</f>
      </c>
      <c r="B28" s="125">
        <f>IF('Nombre de voix le plus élevé'!N28=0,"",'Nombre de voix le plus élevé'!N28)</f>
      </c>
      <c r="C28" s="125">
        <f>IF(A28&lt;&gt;"",'Nombre de voix le plus élevé'!O28,"")</f>
      </c>
      <c r="D28" s="150" t="str">
        <f>IF(A28=""," ",IF(C28&gt;=$F$15,0,IF($F$6-SUM($D$19:D27)&lt;=$F$15-C28,$F$6-SUM($D$19:D27),$F$15-C28)))</f>
        <v> </v>
      </c>
      <c r="E28" s="150" t="str">
        <f t="shared" si="16"/>
        <v> </v>
      </c>
      <c r="F28" s="125">
        <f t="shared" si="17"/>
      </c>
      <c r="G28" s="125">
        <f t="shared" si="0"/>
      </c>
      <c r="H28" s="125">
        <f t="shared" si="8"/>
      </c>
      <c r="I28" s="150">
        <f>IF(R28&lt;&gt;"","",IF(A28="","",IF(H28&gt;=$F$15,0,IF($F$6-SUM($I$19:I27)&lt;=$F$15-H28,$F$6-SUM($I$19:I27),$F$15-H28))))</f>
      </c>
      <c r="J28" s="150">
        <f t="shared" si="1"/>
      </c>
      <c r="K28" s="125">
        <f t="shared" si="2"/>
      </c>
      <c r="L28" s="125">
        <f t="shared" si="3"/>
      </c>
      <c r="M28" s="151">
        <f t="shared" si="9"/>
      </c>
      <c r="N28" s="151">
        <f t="shared" si="10"/>
        <v>0</v>
      </c>
      <c r="O28" s="151">
        <f t="shared" si="11"/>
        <v>0</v>
      </c>
      <c r="P28" s="151">
        <f t="shared" si="12"/>
      </c>
      <c r="Q28" s="151">
        <f t="shared" si="13"/>
      </c>
      <c r="R28" s="151">
        <f t="shared" si="14"/>
      </c>
      <c r="S28" s="151">
        <f t="shared" si="4"/>
      </c>
      <c r="T28" s="151">
        <f t="shared" si="5"/>
        <v>0</v>
      </c>
      <c r="U28" s="151">
        <f>IF($S28="S",IF(SUM($T$19:$T27)+1&lt;=$F$17,SUM($T$19:$T27)+1,0),0)</f>
        <v>0</v>
      </c>
      <c r="V28" s="151">
        <f t="shared" si="15"/>
      </c>
      <c r="W28" s="151">
        <f t="shared" si="6"/>
      </c>
      <c r="X28" s="151">
        <f t="shared" si="18"/>
      </c>
      <c r="Y28" s="151">
        <f t="shared" si="19"/>
      </c>
      <c r="Z28" s="151">
        <f t="shared" si="7"/>
      </c>
    </row>
    <row r="29" spans="1:26" ht="12.75">
      <c r="A29" s="125">
        <f>IF('Nombre de voix le plus élevé'!M29=0,"",'Nombre de voix le plus élevé'!M29)</f>
      </c>
      <c r="B29" s="125">
        <f>IF('Nombre de voix le plus élevé'!N29=0,"",'Nombre de voix le plus élevé'!N29)</f>
      </c>
      <c r="C29" s="125">
        <f>IF(A29&lt;&gt;"",'Nombre de voix le plus élevé'!O29,"")</f>
      </c>
      <c r="D29" s="150" t="str">
        <f>IF(A29=""," ",IF(C29&gt;=$F$15,0,IF($F$6-SUM($D$19:D28)&lt;=$F$15-C29,$F$6-SUM($D$19:D28),$F$15-C29)))</f>
        <v> </v>
      </c>
      <c r="E29" s="150" t="str">
        <f t="shared" si="16"/>
        <v> </v>
      </c>
      <c r="F29" s="125">
        <f t="shared" si="17"/>
      </c>
      <c r="G29" s="125">
        <f t="shared" si="0"/>
      </c>
      <c r="H29" s="125">
        <f t="shared" si="8"/>
      </c>
      <c r="I29" s="150">
        <f>IF(R29&lt;&gt;"","",IF(A29="","",IF(H29&gt;=$F$15,0,IF($F$6-SUM($I$19:I28)&lt;=$F$15-H29,$F$6-SUM($I$19:I28),$F$15-H29))))</f>
      </c>
      <c r="J29" s="150">
        <f t="shared" si="1"/>
      </c>
      <c r="K29" s="125">
        <f t="shared" si="2"/>
      </c>
      <c r="L29" s="125">
        <f t="shared" si="3"/>
      </c>
      <c r="M29" s="151">
        <f t="shared" si="9"/>
      </c>
      <c r="N29" s="151">
        <f t="shared" si="10"/>
        <v>0</v>
      </c>
      <c r="O29" s="151">
        <f t="shared" si="11"/>
        <v>0</v>
      </c>
      <c r="P29" s="151">
        <f t="shared" si="12"/>
      </c>
      <c r="Q29" s="151">
        <f t="shared" si="13"/>
      </c>
      <c r="R29" s="151">
        <f t="shared" si="14"/>
      </c>
      <c r="S29" s="151">
        <f t="shared" si="4"/>
      </c>
      <c r="T29" s="151">
        <f t="shared" si="5"/>
        <v>0</v>
      </c>
      <c r="U29" s="151">
        <f>IF($S29="S",IF(SUM($T$19:$T28)+1&lt;=$F$17,SUM($T$19:$T28)+1,0),0)</f>
        <v>0</v>
      </c>
      <c r="V29" s="151">
        <f t="shared" si="15"/>
      </c>
      <c r="W29" s="151">
        <f t="shared" si="6"/>
      </c>
      <c r="X29" s="151">
        <f t="shared" si="18"/>
      </c>
      <c r="Y29" s="151">
        <f t="shared" si="19"/>
      </c>
      <c r="Z29" s="151">
        <f t="shared" si="7"/>
      </c>
    </row>
    <row r="30" spans="1:26" ht="12.75">
      <c r="A30" s="125">
        <f>IF('Nombre de voix le plus élevé'!M30=0,"",'Nombre de voix le plus élevé'!M30)</f>
      </c>
      <c r="B30" s="125">
        <f>IF('Nombre de voix le plus élevé'!N30=0,"",'Nombre de voix le plus élevé'!N30)</f>
      </c>
      <c r="C30" s="125">
        <f>IF(A30&lt;&gt;"",'Nombre de voix le plus élevé'!O30,"")</f>
      </c>
      <c r="D30" s="150" t="str">
        <f>IF(A30=""," ",IF(C30&gt;=$F$15,0,IF($F$6-SUM($D$19:D29)&lt;=$F$15-C30,$F$6-SUM($D$19:D29),$F$15-C30)))</f>
        <v> </v>
      </c>
      <c r="E30" s="150" t="str">
        <f t="shared" si="16"/>
        <v> </v>
      </c>
      <c r="F30" s="125">
        <f t="shared" si="17"/>
      </c>
      <c r="G30" s="125">
        <f t="shared" si="0"/>
      </c>
      <c r="H30" s="125">
        <f t="shared" si="8"/>
      </c>
      <c r="I30" s="150">
        <f>IF(R30&lt;&gt;"","",IF(A30="","",IF(H30&gt;=$F$15,0,IF($F$6-SUM($I$19:I29)&lt;=$F$15-H30,$F$6-SUM($I$19:I29),$F$15-H30))))</f>
      </c>
      <c r="J30" s="150">
        <f t="shared" si="1"/>
      </c>
      <c r="K30" s="125">
        <f t="shared" si="2"/>
      </c>
      <c r="L30" s="125">
        <f t="shared" si="3"/>
      </c>
      <c r="M30" s="151">
        <f t="shared" si="9"/>
      </c>
      <c r="N30" s="151">
        <f t="shared" si="10"/>
        <v>0</v>
      </c>
      <c r="O30" s="151">
        <f t="shared" si="11"/>
        <v>0</v>
      </c>
      <c r="P30" s="151">
        <f t="shared" si="12"/>
      </c>
      <c r="Q30" s="151">
        <f t="shared" si="13"/>
      </c>
      <c r="R30" s="151">
        <f t="shared" si="14"/>
      </c>
      <c r="S30" s="151">
        <f t="shared" si="4"/>
      </c>
      <c r="T30" s="151">
        <f t="shared" si="5"/>
        <v>0</v>
      </c>
      <c r="U30" s="151">
        <f>IF(F30&lt;&gt;"E",IF($S30="S",IF(SUM($T$19:$T29)+1&lt;=$F$17,SUM($T$19:$T29)+1,0),0),0)</f>
        <v>0</v>
      </c>
      <c r="V30" s="151">
        <f t="shared" si="15"/>
      </c>
      <c r="W30" s="151">
        <f t="shared" si="6"/>
      </c>
      <c r="X30" s="151">
        <f t="shared" si="18"/>
      </c>
      <c r="Y30" s="151">
        <f t="shared" si="19"/>
      </c>
      <c r="Z30" s="151">
        <f t="shared" si="7"/>
      </c>
    </row>
    <row r="31" spans="1:26" ht="12.75">
      <c r="A31" s="125">
        <f>IF('Nombre de voix le plus élevé'!M31=0,"",'Nombre de voix le plus élevé'!M31)</f>
      </c>
      <c r="B31" s="125">
        <f>IF('Nombre de voix le plus élevé'!N31=0,"",'Nombre de voix le plus élevé'!N31)</f>
      </c>
      <c r="C31" s="125">
        <f>IF(A31&lt;&gt;"",'Nombre de voix le plus élevé'!O31,"")</f>
      </c>
      <c r="D31" s="150" t="str">
        <f>IF(A31=""," ",IF(C31&gt;=$F$15,0,IF($F$6-SUM($D$19:D30)&lt;=$F$15-C31,$F$6-SUM($D$19:D30),$F$15-C31)))</f>
        <v> </v>
      </c>
      <c r="E31" s="150" t="str">
        <f t="shared" si="16"/>
        <v> </v>
      </c>
      <c r="F31" s="125">
        <f t="shared" si="17"/>
      </c>
      <c r="G31" s="125">
        <f t="shared" si="0"/>
      </c>
      <c r="H31" s="125">
        <f t="shared" si="8"/>
      </c>
      <c r="I31" s="150">
        <f>IF(R31&lt;&gt;"","",IF(A31="","",IF(H31&gt;=$F$15,0,IF($F$6-SUM($I$19:I30)&lt;=$F$15-H31,$F$6-SUM($I$19:I30),$F$15-H31))))</f>
      </c>
      <c r="J31" s="150">
        <f t="shared" si="1"/>
      </c>
      <c r="K31" s="125">
        <f t="shared" si="2"/>
      </c>
      <c r="L31" s="125">
        <f t="shared" si="3"/>
      </c>
      <c r="M31" s="151">
        <f t="shared" si="9"/>
      </c>
      <c r="N31" s="151">
        <f t="shared" si="10"/>
        <v>0</v>
      </c>
      <c r="O31" s="151">
        <f t="shared" si="11"/>
        <v>0</v>
      </c>
      <c r="P31" s="151">
        <f t="shared" si="12"/>
      </c>
      <c r="Q31" s="151">
        <f t="shared" si="13"/>
      </c>
      <c r="R31" s="151">
        <f t="shared" si="14"/>
      </c>
      <c r="S31" s="151">
        <f t="shared" si="4"/>
      </c>
      <c r="T31" s="151">
        <f t="shared" si="5"/>
        <v>0</v>
      </c>
      <c r="U31" s="151">
        <f>IF(F31&lt;&gt;"E",IF($S31="S",IF(SUM($T$19:$T30)+1&lt;=$F$17,SUM($T$19:$T30)+1,0),0),0)</f>
        <v>0</v>
      </c>
      <c r="V31" s="151">
        <f t="shared" si="15"/>
      </c>
      <c r="W31" s="151">
        <f t="shared" si="6"/>
      </c>
      <c r="X31" s="151">
        <f t="shared" si="18"/>
      </c>
      <c r="Y31" s="151">
        <f t="shared" si="19"/>
      </c>
      <c r="Z31" s="151">
        <f t="shared" si="7"/>
      </c>
    </row>
    <row r="32" spans="1:26" ht="12.75">
      <c r="A32" s="125">
        <f>IF('Nombre de voix le plus élevé'!M32=0,"",'Nombre de voix le plus élevé'!M32)</f>
      </c>
      <c r="B32" s="125">
        <f>IF('Nombre de voix le plus élevé'!N32=0,"",'Nombre de voix le plus élevé'!N32)</f>
      </c>
      <c r="C32" s="125">
        <f>IF(A32&lt;&gt;"",'Nombre de voix le plus élevé'!O32,"")</f>
      </c>
      <c r="D32" s="150" t="str">
        <f>IF(A32=""," ",IF(C32&gt;=$F$15,0,IF($F$6-SUM($D$19:D31)&lt;=$F$15-C32,$F$6-SUM($D$19:D31),$F$15-C32)))</f>
        <v> </v>
      </c>
      <c r="E32" s="150" t="str">
        <f t="shared" si="16"/>
        <v> </v>
      </c>
      <c r="F32" s="125">
        <f t="shared" si="17"/>
      </c>
      <c r="G32" s="125">
        <f t="shared" si="0"/>
      </c>
      <c r="H32" s="125">
        <f t="shared" si="8"/>
      </c>
      <c r="I32" s="150">
        <f>IF(R32&lt;&gt;"","",IF(A32="","",IF(H32&gt;=$F$15,0,IF($F$6-SUM($I$19:I31)&lt;=$F$15-H32,$F$6-SUM($I$19:I31),$F$15-H32))))</f>
      </c>
      <c r="J32" s="150">
        <f t="shared" si="1"/>
      </c>
      <c r="K32" s="125">
        <f t="shared" si="2"/>
      </c>
      <c r="L32" s="125">
        <f t="shared" si="3"/>
      </c>
      <c r="M32" s="151">
        <f t="shared" si="9"/>
      </c>
      <c r="N32" s="151">
        <f t="shared" si="10"/>
        <v>0</v>
      </c>
      <c r="O32" s="151">
        <f t="shared" si="11"/>
        <v>0</v>
      </c>
      <c r="P32" s="151">
        <f t="shared" si="12"/>
      </c>
      <c r="Q32" s="151">
        <f t="shared" si="13"/>
      </c>
      <c r="R32" s="151">
        <f t="shared" si="14"/>
      </c>
      <c r="S32" s="151">
        <f t="shared" si="4"/>
      </c>
      <c r="T32" s="151">
        <f t="shared" si="5"/>
        <v>0</v>
      </c>
      <c r="U32" s="151">
        <f>IF(F32&lt;&gt;"E",IF($S32="S",IF(SUM($T$19:$T31)+1&lt;=$F$17,SUM($T$19:$T31)+1,0),0),0)</f>
        <v>0</v>
      </c>
      <c r="V32" s="151">
        <f t="shared" si="15"/>
      </c>
      <c r="W32" s="151">
        <f t="shared" si="6"/>
      </c>
      <c r="X32" s="151">
        <f t="shared" si="18"/>
      </c>
      <c r="Y32" s="151">
        <f t="shared" si="19"/>
      </c>
      <c r="Z32" s="151">
        <f t="shared" si="7"/>
      </c>
    </row>
    <row r="33" spans="1:26" ht="12.75">
      <c r="A33" s="125">
        <f>IF('Nombre de voix le plus élevé'!M33=0,"",'Nombre de voix le plus élevé'!M33)</f>
      </c>
      <c r="B33" s="125">
        <f>IF('Nombre de voix le plus élevé'!N33=0,"",'Nombre de voix le plus élevé'!N33)</f>
      </c>
      <c r="C33" s="125">
        <f>IF(A33&lt;&gt;"",'Nombre de voix le plus élevé'!O33,"")</f>
      </c>
      <c r="D33" s="150" t="str">
        <f>IF(A33=""," ",IF(C33&gt;=$F$15,0,IF($F$6-SUM($D$19:D32)&lt;=$F$15-C33,$F$6-SUM($D$19:D32),$F$15-C33)))</f>
        <v> </v>
      </c>
      <c r="E33" s="150" t="str">
        <f t="shared" si="16"/>
        <v> </v>
      </c>
      <c r="F33" s="125">
        <f t="shared" si="17"/>
      </c>
      <c r="G33" s="125">
        <f t="shared" si="0"/>
      </c>
      <c r="H33" s="125">
        <f t="shared" si="8"/>
      </c>
      <c r="I33" s="150">
        <f>IF(R33&lt;&gt;"","",IF(A33="","",IF(H33&gt;=$F$15,0,IF($F$6-SUM($I$19:I32)&lt;=$F$15-H33,$F$6-SUM($I$19:I32),$F$15-H33))))</f>
      </c>
      <c r="J33" s="150">
        <f t="shared" si="1"/>
      </c>
      <c r="K33" s="125">
        <f t="shared" si="2"/>
      </c>
      <c r="L33" s="125">
        <f t="shared" si="3"/>
      </c>
      <c r="M33" s="151">
        <f t="shared" si="9"/>
      </c>
      <c r="N33" s="151">
        <f t="shared" si="10"/>
        <v>0</v>
      </c>
      <c r="O33" s="151">
        <f t="shared" si="11"/>
        <v>0</v>
      </c>
      <c r="P33" s="151">
        <f t="shared" si="12"/>
      </c>
      <c r="Q33" s="151">
        <f t="shared" si="13"/>
      </c>
      <c r="R33" s="151">
        <f t="shared" si="14"/>
      </c>
      <c r="S33" s="151">
        <f t="shared" si="4"/>
      </c>
      <c r="T33" s="151">
        <f t="shared" si="5"/>
        <v>0</v>
      </c>
      <c r="U33" s="151">
        <f>IF(F33&lt;&gt;"E",IF($S33="S",IF(SUM($T$19:$T32)+1&lt;=$F$17,SUM($T$19:$T32)+1,0),0),0)</f>
        <v>0</v>
      </c>
      <c r="V33" s="151">
        <f t="shared" si="15"/>
      </c>
      <c r="W33" s="151">
        <f t="shared" si="6"/>
      </c>
      <c r="X33" s="151">
        <f t="shared" si="18"/>
      </c>
      <c r="Y33" s="151">
        <f t="shared" si="19"/>
      </c>
      <c r="Z33" s="151">
        <f t="shared" si="7"/>
      </c>
    </row>
    <row r="34" spans="1:26" ht="12.75">
      <c r="A34" s="125">
        <f>IF('Nombre de voix le plus élevé'!M34=0,"",'Nombre de voix le plus élevé'!M34)</f>
      </c>
      <c r="B34" s="125">
        <f>IF('Nombre de voix le plus élevé'!N34=0,"",'Nombre de voix le plus élevé'!N34)</f>
      </c>
      <c r="C34" s="125">
        <f>IF(A34&lt;&gt;"",'Nombre de voix le plus élevé'!O34,"")</f>
      </c>
      <c r="D34" s="150" t="str">
        <f>IF(A34=""," ",IF(C34&gt;=$F$15,0,IF($F$6-SUM($D$19:D33)&lt;=$F$15-C34,$F$6-SUM($D$19:D33),$F$15-C34)))</f>
        <v> </v>
      </c>
      <c r="E34" s="150" t="str">
        <f t="shared" si="16"/>
        <v> </v>
      </c>
      <c r="F34" s="125">
        <f t="shared" si="17"/>
      </c>
      <c r="G34" s="125">
        <f t="shared" si="0"/>
      </c>
      <c r="H34" s="125">
        <f t="shared" si="8"/>
      </c>
      <c r="I34" s="150">
        <f>IF(R34&lt;&gt;"","",IF(A34="","",IF(H34&gt;=$F$15,0,IF($F$6-SUM($I$19:I33)&lt;=$F$15-H34,$F$6-SUM($I$19:I33),$F$15-H34))))</f>
      </c>
      <c r="J34" s="150">
        <f t="shared" si="1"/>
      </c>
      <c r="K34" s="125">
        <f t="shared" si="2"/>
      </c>
      <c r="L34" s="125">
        <f t="shared" si="3"/>
      </c>
      <c r="M34" s="151">
        <f t="shared" si="9"/>
      </c>
      <c r="N34" s="151">
        <f t="shared" si="10"/>
        <v>0</v>
      </c>
      <c r="O34" s="151">
        <f t="shared" si="11"/>
        <v>0</v>
      </c>
      <c r="P34" s="151">
        <f t="shared" si="12"/>
      </c>
      <c r="Q34" s="151">
        <f t="shared" si="13"/>
      </c>
      <c r="R34" s="151">
        <f t="shared" si="14"/>
      </c>
      <c r="S34" s="151">
        <f t="shared" si="4"/>
      </c>
      <c r="T34" s="151">
        <f t="shared" si="5"/>
        <v>0</v>
      </c>
      <c r="U34" s="151">
        <f>IF(F34&lt;&gt;"E",IF($S34="S",IF(SUM($T$19:$T33)+1&lt;=$F$17,SUM($T$19:$T33)+1,0),0),0)</f>
        <v>0</v>
      </c>
      <c r="V34" s="151">
        <f t="shared" si="15"/>
      </c>
      <c r="W34" s="151">
        <f t="shared" si="6"/>
      </c>
      <c r="X34" s="151">
        <f t="shared" si="18"/>
      </c>
      <c r="Y34" s="151">
        <f t="shared" si="19"/>
      </c>
      <c r="Z34" s="151">
        <f t="shared" si="7"/>
      </c>
    </row>
    <row r="35" spans="1:26" ht="12.75">
      <c r="A35" s="125">
        <f>IF('Nombre de voix le plus élevé'!M35=0,"",'Nombre de voix le plus élevé'!M35)</f>
      </c>
      <c r="B35" s="125">
        <f>IF('Nombre de voix le plus élevé'!N35=0,"",'Nombre de voix le plus élevé'!N35)</f>
      </c>
      <c r="C35" s="125">
        <f>IF(A35&lt;&gt;"",'Nombre de voix le plus élevé'!O35,"")</f>
      </c>
      <c r="D35" s="150" t="str">
        <f>IF(A35=""," ",IF(C35&gt;=$F$15,0,IF($F$6-SUM($D$19:D34)&lt;=$F$15-C35,$F$6-SUM($D$19:D34),$F$15-C35)))</f>
        <v> </v>
      </c>
      <c r="E35" s="150" t="str">
        <f t="shared" si="16"/>
        <v> </v>
      </c>
      <c r="F35" s="125">
        <f t="shared" si="17"/>
      </c>
      <c r="G35" s="125">
        <f t="shared" si="0"/>
      </c>
      <c r="H35" s="125">
        <f t="shared" si="8"/>
      </c>
      <c r="I35" s="150">
        <f>IF(R35&lt;&gt;"","",IF(A35="","",IF(H35&gt;=$F$15,0,IF($F$6-SUM($I$19:I34)&lt;=$F$15-H35,$F$6-SUM($I$19:I34),$F$15-H35))))</f>
      </c>
      <c r="J35" s="150">
        <f t="shared" si="1"/>
      </c>
      <c r="K35" s="125">
        <f t="shared" si="2"/>
      </c>
      <c r="L35" s="125">
        <f t="shared" si="3"/>
      </c>
      <c r="M35" s="151">
        <f t="shared" si="9"/>
      </c>
      <c r="N35" s="151">
        <f t="shared" si="10"/>
        <v>0</v>
      </c>
      <c r="O35" s="151">
        <f t="shared" si="11"/>
        <v>0</v>
      </c>
      <c r="P35" s="151">
        <f t="shared" si="12"/>
      </c>
      <c r="Q35" s="151">
        <f t="shared" si="13"/>
      </c>
      <c r="R35" s="151">
        <f t="shared" si="14"/>
      </c>
      <c r="S35" s="151">
        <f t="shared" si="4"/>
      </c>
      <c r="T35" s="151">
        <f t="shared" si="5"/>
        <v>0</v>
      </c>
      <c r="U35" s="151">
        <f>IF(F35&lt;&gt;"E",IF($S35="S",IF(SUM($T$19:$T34)+1&lt;=$F$17,SUM($T$19:$T34)+1,0),0),0)</f>
        <v>0</v>
      </c>
      <c r="V35" s="151">
        <f t="shared" si="15"/>
      </c>
      <c r="W35" s="151">
        <f t="shared" si="6"/>
      </c>
      <c r="X35" s="151">
        <f t="shared" si="18"/>
      </c>
      <c r="Y35" s="151">
        <f t="shared" si="19"/>
      </c>
      <c r="Z35" s="151">
        <f t="shared" si="7"/>
      </c>
    </row>
    <row r="36" spans="1:26" ht="12.75">
      <c r="A36" s="125">
        <f>IF('Nombre de voix le plus élevé'!M36=0,"",'Nombre de voix le plus élevé'!M36)</f>
      </c>
      <c r="B36" s="125">
        <f>IF('Nombre de voix le plus élevé'!N36=0,"",'Nombre de voix le plus élevé'!N36)</f>
      </c>
      <c r="C36" s="125">
        <f>IF(A36&lt;&gt;"",'Nombre de voix le plus élevé'!O36,"")</f>
      </c>
      <c r="D36" s="150" t="str">
        <f>IF(A36=""," ",IF(C36&gt;=$F$15,0,IF($F$6-SUM($D$19:D35)&lt;=$F$15-C36,$F$6-SUM($D$19:D35),$F$15-C36)))</f>
        <v> </v>
      </c>
      <c r="E36" s="150" t="str">
        <f t="shared" si="16"/>
        <v> </v>
      </c>
      <c r="F36" s="125">
        <f t="shared" si="17"/>
      </c>
      <c r="G36" s="125">
        <f t="shared" si="0"/>
      </c>
      <c r="H36" s="125">
        <f t="shared" si="8"/>
      </c>
      <c r="I36" s="150">
        <f>IF(R36&lt;&gt;"","",IF(A36="","",IF(H36&gt;=$F$15,0,IF($F$6-SUM($I$19:I35)&lt;=$F$15-H36,$F$6-SUM($I$19:I35),$F$15-H36))))</f>
      </c>
      <c r="J36" s="150">
        <f t="shared" si="1"/>
      </c>
      <c r="K36" s="125">
        <f t="shared" si="2"/>
      </c>
      <c r="L36" s="125">
        <f t="shared" si="3"/>
      </c>
      <c r="M36" s="151">
        <f t="shared" si="9"/>
      </c>
      <c r="N36" s="151">
        <f t="shared" si="10"/>
        <v>0</v>
      </c>
      <c r="O36" s="151">
        <f t="shared" si="11"/>
        <v>0</v>
      </c>
      <c r="P36" s="151">
        <f t="shared" si="12"/>
      </c>
      <c r="Q36" s="151">
        <f t="shared" si="13"/>
      </c>
      <c r="R36" s="151">
        <f t="shared" si="14"/>
      </c>
      <c r="S36" s="151">
        <f t="shared" si="4"/>
      </c>
      <c r="T36" s="151">
        <f t="shared" si="5"/>
        <v>0</v>
      </c>
      <c r="U36" s="151">
        <f>IF(F36&lt;&gt;"E",IF($S36="S",IF(SUM($T$19:$T35)+1&lt;=$F$17,SUM($T$19:$T35)+1,0),0),0)</f>
        <v>0</v>
      </c>
      <c r="V36" s="151">
        <f t="shared" si="15"/>
      </c>
      <c r="W36" s="151">
        <f t="shared" si="6"/>
      </c>
      <c r="X36" s="151">
        <f t="shared" si="18"/>
      </c>
      <c r="Y36" s="151">
        <f t="shared" si="19"/>
      </c>
      <c r="Z36" s="151">
        <f t="shared" si="7"/>
      </c>
    </row>
    <row r="37" spans="1:26" ht="12.75">
      <c r="A37" s="125">
        <f>IF('Nombre de voix le plus élevé'!M37=0,"",'Nombre de voix le plus élevé'!M37)</f>
      </c>
      <c r="B37" s="125">
        <f>IF('Nombre de voix le plus élevé'!N37=0,"",'Nombre de voix le plus élevé'!N37)</f>
      </c>
      <c r="C37" s="125">
        <f>IF(A37&lt;&gt;"",'Nombre de voix le plus élevé'!O37,"")</f>
      </c>
      <c r="D37" s="150" t="str">
        <f>IF(A37=""," ",IF(C37&gt;=$F$15,0,IF($F$6-SUM($D$19:D36)&lt;=$F$15-C37,$F$6-SUM($D$19:D36),$F$15-C37)))</f>
        <v> </v>
      </c>
      <c r="E37" s="150" t="str">
        <f t="shared" si="16"/>
        <v> </v>
      </c>
      <c r="F37" s="125">
        <f t="shared" si="17"/>
      </c>
      <c r="G37" s="125">
        <f t="shared" si="0"/>
      </c>
      <c r="H37" s="125">
        <f t="shared" si="8"/>
      </c>
      <c r="I37" s="150">
        <f>IF(R37&lt;&gt;"","",IF(A37="","",IF(H37&gt;=$F$15,0,IF($F$6-SUM($I$19:I36)&lt;=$F$15-H37,$F$6-SUM($I$19:I36),$F$15-H37))))</f>
      </c>
      <c r="J37" s="150">
        <f t="shared" si="1"/>
      </c>
      <c r="K37" s="125">
        <f t="shared" si="2"/>
      </c>
      <c r="L37" s="125">
        <f t="shared" si="3"/>
      </c>
      <c r="M37" s="151">
        <f t="shared" si="9"/>
      </c>
      <c r="N37" s="151">
        <f t="shared" si="10"/>
        <v>0</v>
      </c>
      <c r="O37" s="151">
        <f t="shared" si="11"/>
        <v>0</v>
      </c>
      <c r="P37" s="151">
        <f t="shared" si="12"/>
      </c>
      <c r="Q37" s="151">
        <f t="shared" si="13"/>
      </c>
      <c r="R37" s="151">
        <f t="shared" si="14"/>
      </c>
      <c r="S37" s="151">
        <f t="shared" si="4"/>
      </c>
      <c r="T37" s="151">
        <f t="shared" si="5"/>
        <v>0</v>
      </c>
      <c r="U37" s="151">
        <f>IF(F37&lt;&gt;"E",IF($S37="S",IF(SUM($T$19:$T36)+1&lt;=$F$17,SUM($T$19:$T36)+1,0),0),0)</f>
        <v>0</v>
      </c>
      <c r="V37" s="151">
        <f t="shared" si="15"/>
      </c>
      <c r="W37" s="151">
        <f t="shared" si="6"/>
      </c>
      <c r="X37" s="151">
        <f t="shared" si="18"/>
      </c>
      <c r="Y37" s="151">
        <f t="shared" si="19"/>
      </c>
      <c r="Z37" s="151">
        <f t="shared" si="7"/>
      </c>
    </row>
    <row r="38" spans="1:26" ht="12.75">
      <c r="A38" s="125">
        <f>IF('Nombre de voix le plus élevé'!M38=0,"",'Nombre de voix le plus élevé'!M38)</f>
      </c>
      <c r="B38" s="125">
        <f>IF('Nombre de voix le plus élevé'!N38=0,"",'Nombre de voix le plus élevé'!N38)</f>
      </c>
      <c r="C38" s="125">
        <f>IF(A38&lt;&gt;"",'Nombre de voix le plus élevé'!O38,"")</f>
      </c>
      <c r="D38" s="150" t="str">
        <f>IF(A38=""," ",IF(C38&gt;=$F$15,0,IF($F$6-SUM($D$19:D37)&lt;=$F$15-C38,$F$6-SUM($D$19:D37),$F$15-C38)))</f>
        <v> </v>
      </c>
      <c r="E38" s="150" t="str">
        <f t="shared" si="16"/>
        <v> </v>
      </c>
      <c r="F38" s="125">
        <f t="shared" si="17"/>
      </c>
      <c r="G38" s="125">
        <f t="shared" si="0"/>
      </c>
      <c r="H38" s="125">
        <f t="shared" si="8"/>
      </c>
      <c r="I38" s="150">
        <f>IF(R38&lt;&gt;"","",IF(A38="","",IF(H38&gt;=$F$15,0,IF($F$6-SUM($I$19:I37)&lt;=$F$15-H38,$F$6-SUM($I$19:I37),$F$15-H38))))</f>
      </c>
      <c r="J38" s="150">
        <f t="shared" si="1"/>
      </c>
      <c r="K38" s="125">
        <f t="shared" si="2"/>
      </c>
      <c r="L38" s="125">
        <f t="shared" si="3"/>
      </c>
      <c r="M38" s="151">
        <f t="shared" si="9"/>
      </c>
      <c r="N38" s="151">
        <f t="shared" si="10"/>
        <v>0</v>
      </c>
      <c r="O38" s="151">
        <f t="shared" si="11"/>
        <v>0</v>
      </c>
      <c r="P38" s="151">
        <f t="shared" si="12"/>
      </c>
      <c r="Q38" s="151">
        <f t="shared" si="13"/>
      </c>
      <c r="R38" s="151">
        <f t="shared" si="14"/>
      </c>
      <c r="S38" s="151">
        <f t="shared" si="4"/>
      </c>
      <c r="T38" s="151">
        <f t="shared" si="5"/>
        <v>0</v>
      </c>
      <c r="U38" s="151">
        <f>IF(F38&lt;&gt;"E",IF($S38="S",IF(SUM($T$19:$T37)+1&lt;=$F$17,SUM($T$19:$T37)+1,0),0),0)</f>
        <v>0</v>
      </c>
      <c r="V38" s="151">
        <f t="shared" si="15"/>
      </c>
      <c r="W38" s="151">
        <f t="shared" si="6"/>
      </c>
      <c r="X38" s="151">
        <f t="shared" si="18"/>
      </c>
      <c r="Y38" s="151">
        <f t="shared" si="19"/>
      </c>
      <c r="Z38" s="151">
        <f t="shared" si="7"/>
      </c>
    </row>
    <row r="39" spans="1:26" ht="12.75">
      <c r="A39" s="125">
        <f>IF('Nombre de voix le plus élevé'!M39=0,"",'Nombre de voix le plus élevé'!M39)</f>
      </c>
      <c r="B39" s="125">
        <f>IF('Nombre de voix le plus élevé'!N39=0,"",'Nombre de voix le plus élevé'!N39)</f>
      </c>
      <c r="C39" s="125">
        <f>IF(A39&lt;&gt;"",'Nombre de voix le plus élevé'!O39,"")</f>
      </c>
      <c r="D39" s="150" t="str">
        <f>IF(A39=""," ",IF(C39&gt;=$F$15,0,IF($F$6-SUM($D$19:D38)&lt;=$F$15-C39,$F$6-SUM($D$19:D38),$F$15-C39)))</f>
        <v> </v>
      </c>
      <c r="E39" s="150" t="str">
        <f t="shared" si="16"/>
        <v> </v>
      </c>
      <c r="F39" s="125">
        <f t="shared" si="17"/>
      </c>
      <c r="G39" s="125">
        <f t="shared" si="0"/>
      </c>
      <c r="H39" s="125">
        <f t="shared" si="8"/>
      </c>
      <c r="I39" s="150">
        <f>IF(R39&lt;&gt;"","",IF(A39="","",IF(H39&gt;=$F$15,0,IF($F$6-SUM($I$19:I38)&lt;=$F$15-H39,$F$6-SUM($I$19:I38),$F$15-H39))))</f>
      </c>
      <c r="J39" s="150">
        <f t="shared" si="1"/>
      </c>
      <c r="K39" s="125">
        <f t="shared" si="2"/>
      </c>
      <c r="L39" s="125">
        <f t="shared" si="3"/>
      </c>
      <c r="M39" s="151">
        <f t="shared" si="9"/>
      </c>
      <c r="N39" s="151">
        <f t="shared" si="10"/>
        <v>0</v>
      </c>
      <c r="O39" s="151">
        <f t="shared" si="11"/>
        <v>0</v>
      </c>
      <c r="P39" s="151">
        <f t="shared" si="12"/>
      </c>
      <c r="Q39" s="151">
        <f t="shared" si="13"/>
      </c>
      <c r="R39" s="151">
        <f t="shared" si="14"/>
      </c>
      <c r="S39" s="151">
        <f t="shared" si="4"/>
      </c>
      <c r="T39" s="151">
        <f t="shared" si="5"/>
        <v>0</v>
      </c>
      <c r="U39" s="151">
        <f>IF(F39&lt;&gt;"E",IF($S39="S",IF(SUM($T$19:$T38)+1&lt;=$F$17,SUM($T$19:$T38)+1,0),0),0)</f>
        <v>0</v>
      </c>
      <c r="V39" s="151">
        <f t="shared" si="15"/>
      </c>
      <c r="W39" s="151">
        <f t="shared" si="6"/>
      </c>
      <c r="X39" s="151">
        <f t="shared" si="18"/>
      </c>
      <c r="Y39" s="151">
        <f t="shared" si="19"/>
      </c>
      <c r="Z39" s="151">
        <f t="shared" si="7"/>
      </c>
    </row>
    <row r="40" spans="1:26" ht="12.75">
      <c r="A40" s="125">
        <f>IF('Nombre de voix le plus élevé'!M40=0,"",'Nombre de voix le plus élevé'!M40)</f>
      </c>
      <c r="B40" s="125">
        <f>IF('Nombre de voix le plus élevé'!N40=0,"",'Nombre de voix le plus élevé'!N40)</f>
      </c>
      <c r="C40" s="125">
        <f>IF(A40&lt;&gt;"",'Nombre de voix le plus élevé'!O40,"")</f>
      </c>
      <c r="D40" s="150" t="str">
        <f>IF(A40=""," ",IF(C40&gt;=$F$15,0,IF($F$6-SUM($D$19:D39)&lt;=$F$15-C40,$F$6-SUM($D$19:D39),$F$15-C40)))</f>
        <v> </v>
      </c>
      <c r="E40" s="150" t="str">
        <f t="shared" si="16"/>
        <v> </v>
      </c>
      <c r="F40" s="125">
        <f t="shared" si="17"/>
      </c>
      <c r="G40" s="125">
        <f t="shared" si="0"/>
      </c>
      <c r="H40" s="125">
        <f t="shared" si="8"/>
      </c>
      <c r="I40" s="150">
        <f>IF(R40&lt;&gt;"","",IF(A40="","",IF(H40&gt;=$F$15,0,IF($F$6-SUM($I$19:I39)&lt;=$F$15-H40,$F$6-SUM($I$19:I39),$F$15-H40))))</f>
      </c>
      <c r="J40" s="150">
        <f t="shared" si="1"/>
      </c>
      <c r="K40" s="125">
        <f t="shared" si="2"/>
      </c>
      <c r="L40" s="125">
        <f t="shared" si="3"/>
      </c>
      <c r="M40" s="151">
        <f t="shared" si="9"/>
      </c>
      <c r="N40" s="151">
        <f t="shared" si="10"/>
        <v>0</v>
      </c>
      <c r="O40" s="151">
        <f t="shared" si="11"/>
        <v>0</v>
      </c>
      <c r="P40" s="151">
        <f t="shared" si="12"/>
      </c>
      <c r="Q40" s="151">
        <f t="shared" si="13"/>
      </c>
      <c r="R40" s="151">
        <f t="shared" si="14"/>
      </c>
      <c r="S40" s="151">
        <f t="shared" si="4"/>
      </c>
      <c r="T40" s="151">
        <f t="shared" si="5"/>
        <v>0</v>
      </c>
      <c r="U40" s="151">
        <f>IF(F40&lt;&gt;"E",IF($S40="S",IF(SUM($T$19:$T39)+1&lt;=$F$17,SUM($T$19:$T39)+1,0),0),0)</f>
        <v>0</v>
      </c>
      <c r="V40" s="151">
        <f t="shared" si="15"/>
      </c>
      <c r="W40" s="151">
        <f t="shared" si="6"/>
      </c>
      <c r="X40" s="151">
        <f t="shared" si="18"/>
      </c>
      <c r="Y40" s="151">
        <f t="shared" si="19"/>
      </c>
      <c r="Z40" s="151">
        <f t="shared" si="7"/>
      </c>
    </row>
    <row r="41" spans="1:26" ht="12.75">
      <c r="A41" s="125">
        <f>IF('Nombre de voix le plus élevé'!M41=0,"",'Nombre de voix le plus élevé'!M41)</f>
      </c>
      <c r="B41" s="125">
        <f>IF('Nombre de voix le plus élevé'!N41=0,"",'Nombre de voix le plus élevé'!N41)</f>
      </c>
      <c r="C41" s="125">
        <f>IF(A41&lt;&gt;"",'Nombre de voix le plus élevé'!O41,"")</f>
      </c>
      <c r="D41" s="150" t="str">
        <f>IF(A41=""," ",IF(C41&gt;=$F$15,0,IF($F$6-SUM($D$19:D40)&lt;=$F$15-C41,$F$6-SUM($D$19:D40),$F$15-C41)))</f>
        <v> </v>
      </c>
      <c r="E41" s="150" t="str">
        <f t="shared" si="16"/>
        <v> </v>
      </c>
      <c r="F41" s="125">
        <f t="shared" si="17"/>
      </c>
      <c r="G41" s="125">
        <f t="shared" si="0"/>
      </c>
      <c r="H41" s="125">
        <f t="shared" si="8"/>
      </c>
      <c r="I41" s="150">
        <f>IF(R41&lt;&gt;"","",IF(A41="","",IF(H41&gt;=$F$15,0,IF($F$6-SUM($I$19:I40)&lt;=$F$15-H41,$F$6-SUM($I$19:I40),$F$15-H41))))</f>
      </c>
      <c r="J41" s="150">
        <f t="shared" si="1"/>
      </c>
      <c r="K41" s="125">
        <f t="shared" si="2"/>
      </c>
      <c r="L41" s="125">
        <f t="shared" si="3"/>
      </c>
      <c r="M41" s="151">
        <f t="shared" si="9"/>
      </c>
      <c r="N41" s="151">
        <f t="shared" si="10"/>
        <v>0</v>
      </c>
      <c r="O41" s="151">
        <f t="shared" si="11"/>
        <v>0</v>
      </c>
      <c r="P41" s="151">
        <f t="shared" si="12"/>
      </c>
      <c r="Q41" s="151">
        <f t="shared" si="13"/>
      </c>
      <c r="R41" s="151">
        <f t="shared" si="14"/>
      </c>
      <c r="S41" s="151">
        <f t="shared" si="4"/>
      </c>
      <c r="T41" s="151">
        <f t="shared" si="5"/>
        <v>0</v>
      </c>
      <c r="U41" s="151">
        <f>IF(F41&lt;&gt;"E",IF($S41="S",IF(SUM($T$19:$T40)+1&lt;=$F$17,SUM($T$19:$T40)+1,0),0),0)</f>
        <v>0</v>
      </c>
      <c r="V41" s="151">
        <f t="shared" si="15"/>
      </c>
      <c r="W41" s="151">
        <f t="shared" si="6"/>
      </c>
      <c r="X41" s="151">
        <f t="shared" si="18"/>
      </c>
      <c r="Y41" s="151">
        <f t="shared" si="19"/>
      </c>
      <c r="Z41" s="151">
        <f t="shared" si="7"/>
      </c>
    </row>
    <row r="42" spans="1:26" ht="12.75">
      <c r="A42" s="125">
        <f>IF('Nombre de voix le plus élevé'!M42=0,"",'Nombre de voix le plus élevé'!M42)</f>
      </c>
      <c r="B42" s="125">
        <f>IF('Nombre de voix le plus élevé'!N42=0,"",'Nombre de voix le plus élevé'!N42)</f>
      </c>
      <c r="C42" s="125">
        <f>IF(A42&lt;&gt;"",'Nombre de voix le plus élevé'!O42,"")</f>
      </c>
      <c r="D42" s="150" t="str">
        <f>IF(A42=""," ",IF(C42&gt;=$F$15,0,IF($F$6-SUM($D$19:D41)&lt;=$F$15-C42,$F$6-SUM($D$19:D41),$F$15-C42)))</f>
        <v> </v>
      </c>
      <c r="E42" s="150" t="str">
        <f t="shared" si="16"/>
        <v> </v>
      </c>
      <c r="F42" s="125">
        <f t="shared" si="17"/>
      </c>
      <c r="G42" s="125">
        <f t="shared" si="0"/>
      </c>
      <c r="H42" s="125">
        <f t="shared" si="8"/>
      </c>
      <c r="I42" s="150">
        <f>IF(R42&lt;&gt;"","",IF(A42="","",IF(H42&gt;=$F$15,0,IF($F$6-SUM($I$19:I41)&lt;=$F$15-H42,$F$6-SUM($I$19:I41),$F$15-H42))))</f>
      </c>
      <c r="J42" s="150">
        <f t="shared" si="1"/>
      </c>
      <c r="K42" s="125">
        <f t="shared" si="2"/>
      </c>
      <c r="L42" s="125">
        <f t="shared" si="3"/>
      </c>
      <c r="M42" s="151">
        <f t="shared" si="9"/>
      </c>
      <c r="N42" s="151">
        <f t="shared" si="10"/>
        <v>0</v>
      </c>
      <c r="O42" s="151">
        <f t="shared" si="11"/>
        <v>0</v>
      </c>
      <c r="P42" s="151">
        <f t="shared" si="12"/>
      </c>
      <c r="Q42" s="151">
        <f t="shared" si="13"/>
      </c>
      <c r="R42" s="151">
        <f t="shared" si="14"/>
      </c>
      <c r="S42" s="151">
        <f t="shared" si="4"/>
      </c>
      <c r="T42" s="151">
        <f t="shared" si="5"/>
        <v>0</v>
      </c>
      <c r="U42" s="151">
        <f>IF(F42&lt;&gt;"E",IF($S42="S",IF(SUM($T$19:$T41)+1&lt;=$F$17,SUM($T$19:$T41)+1,0),0),0)</f>
        <v>0</v>
      </c>
      <c r="V42" s="151">
        <f t="shared" si="15"/>
      </c>
      <c r="W42" s="151">
        <f t="shared" si="6"/>
      </c>
      <c r="X42" s="151">
        <f t="shared" si="18"/>
      </c>
      <c r="Y42" s="151">
        <f t="shared" si="19"/>
      </c>
      <c r="Z42" s="151">
        <f t="shared" si="7"/>
      </c>
    </row>
    <row r="43" spans="1:26" ht="12.75">
      <c r="A43" s="125">
        <f>IF('Nombre de voix le plus élevé'!M43=0,"",'Nombre de voix le plus élevé'!M43)</f>
      </c>
      <c r="B43" s="125">
        <f>IF('Nombre de voix le plus élevé'!N43=0,"",'Nombre de voix le plus élevé'!N43)</f>
      </c>
      <c r="C43" s="125">
        <f>IF(A43&lt;&gt;"",'Nombre de voix le plus élevé'!O43,"")</f>
      </c>
      <c r="D43" s="150" t="str">
        <f>IF(A43=""," ",IF(C43&gt;=$F$15,0,IF($F$6-SUM($D$19:D42)&lt;=$F$15-C43,$F$6-SUM($D$19:D42),$F$15-C43)))</f>
        <v> </v>
      </c>
      <c r="E43" s="150" t="str">
        <f t="shared" si="16"/>
        <v> </v>
      </c>
      <c r="F43" s="125">
        <f t="shared" si="17"/>
      </c>
      <c r="G43" s="125">
        <f t="shared" si="0"/>
      </c>
      <c r="H43" s="125">
        <f t="shared" si="8"/>
      </c>
      <c r="I43" s="150">
        <f>IF(R43&lt;&gt;"","",IF(A43="","",IF(H43&gt;=$F$15,0,IF($F$6-SUM($I$19:I42)&lt;=$F$15-H43,$F$6-SUM($I$19:I42),$F$15-H43))))</f>
      </c>
      <c r="J43" s="150">
        <f t="shared" si="1"/>
      </c>
      <c r="K43" s="125">
        <f t="shared" si="2"/>
      </c>
      <c r="L43" s="125">
        <f t="shared" si="3"/>
      </c>
      <c r="M43" s="151">
        <f t="shared" si="9"/>
      </c>
      <c r="N43" s="151">
        <f t="shared" si="10"/>
        <v>0</v>
      </c>
      <c r="O43" s="151">
        <f t="shared" si="11"/>
        <v>0</v>
      </c>
      <c r="P43" s="151">
        <f t="shared" si="12"/>
      </c>
      <c r="Q43" s="151">
        <f t="shared" si="13"/>
      </c>
      <c r="R43" s="151">
        <f t="shared" si="14"/>
      </c>
      <c r="S43" s="151">
        <f t="shared" si="4"/>
      </c>
      <c r="T43" s="151">
        <f t="shared" si="5"/>
        <v>0</v>
      </c>
      <c r="U43" s="151">
        <f>IF(F43&lt;&gt;"E",IF($S43="S",IF(SUM($T$19:$T42)+1&lt;=$F$17,SUM($T$19:$T42)+1,0),0),0)</f>
        <v>0</v>
      </c>
      <c r="V43" s="151">
        <f t="shared" si="15"/>
      </c>
      <c r="W43" s="151">
        <f t="shared" si="6"/>
      </c>
      <c r="X43" s="151">
        <f t="shared" si="18"/>
      </c>
      <c r="Y43" s="151">
        <f t="shared" si="19"/>
      </c>
      <c r="Z43" s="151">
        <f t="shared" si="7"/>
      </c>
    </row>
    <row r="44" spans="1:26" ht="12.75">
      <c r="A44" s="125">
        <f>IF('Nombre de voix le plus élevé'!M44=0,"",'Nombre de voix le plus élevé'!M44)</f>
      </c>
      <c r="B44" s="125">
        <f>IF('Nombre de voix le plus élevé'!N44=0,"",'Nombre de voix le plus élevé'!N44)</f>
      </c>
      <c r="C44" s="125">
        <f>IF(A44&lt;&gt;"",'Nombre de voix le plus élevé'!O44,"")</f>
      </c>
      <c r="D44" s="150" t="str">
        <f>IF(A44=""," ",IF(C44&gt;=$F$15,0,IF($F$6-SUM($D$19:D43)&lt;=$F$15-C44,$F$6-SUM($D$19:D43),$F$15-C44)))</f>
        <v> </v>
      </c>
      <c r="E44" s="150" t="str">
        <f t="shared" si="16"/>
        <v> </v>
      </c>
      <c r="F44" s="125">
        <f t="shared" si="17"/>
      </c>
      <c r="G44" s="125">
        <f t="shared" si="0"/>
      </c>
      <c r="H44" s="125">
        <f t="shared" si="8"/>
      </c>
      <c r="I44" s="150">
        <f>IF(R44&lt;&gt;"","",IF(A44="","",IF(H44&gt;=$F$15,0,IF($F$6-SUM($I$19:I43)&lt;=$F$15-H44,$F$6-SUM($I$19:I43),$F$15-H44))))</f>
      </c>
      <c r="J44" s="150">
        <f t="shared" si="1"/>
      </c>
      <c r="K44" s="125">
        <f t="shared" si="2"/>
      </c>
      <c r="L44" s="125">
        <f t="shared" si="3"/>
      </c>
      <c r="M44" s="151">
        <f t="shared" si="9"/>
      </c>
      <c r="N44" s="151">
        <f t="shared" si="10"/>
        <v>0</v>
      </c>
      <c r="O44" s="151">
        <f t="shared" si="11"/>
        <v>0</v>
      </c>
      <c r="P44" s="151">
        <f t="shared" si="12"/>
      </c>
      <c r="Q44" s="151">
        <f t="shared" si="13"/>
      </c>
      <c r="R44" s="151">
        <f t="shared" si="14"/>
      </c>
      <c r="S44" s="151">
        <f t="shared" si="4"/>
      </c>
      <c r="T44" s="151">
        <f t="shared" si="5"/>
        <v>0</v>
      </c>
      <c r="U44" s="151">
        <f>IF(F44&lt;&gt;"E",IF($S44="S",IF(SUM($T$19:$T43)+1&lt;=$F$17,SUM($T$19:$T43)+1,0),0),0)</f>
        <v>0</v>
      </c>
      <c r="V44" s="151">
        <f t="shared" si="15"/>
      </c>
      <c r="W44" s="151">
        <f t="shared" si="6"/>
      </c>
      <c r="X44" s="151">
        <f t="shared" si="18"/>
      </c>
      <c r="Y44" s="151">
        <f t="shared" si="19"/>
      </c>
      <c r="Z44" s="151">
        <f t="shared" si="7"/>
      </c>
    </row>
    <row r="45" spans="1:26" ht="12.75">
      <c r="A45" s="125">
        <f>IF('Nombre de voix le plus élevé'!M45=0,"",'Nombre de voix le plus élevé'!M45)</f>
      </c>
      <c r="B45" s="125">
        <f>IF('Nombre de voix le plus élevé'!N45=0,"",'Nombre de voix le plus élevé'!N45)</f>
      </c>
      <c r="C45" s="125">
        <f>IF(A45&lt;&gt;"",'Nombre de voix le plus élevé'!O45,"")</f>
      </c>
      <c r="D45" s="150" t="str">
        <f>IF(A45=""," ",IF(C45&gt;=$F$15,0,IF($F$6-SUM($D$19:D44)&lt;=$F$15-C45,$F$6-SUM($D$19:D44),$F$15-C45)))</f>
        <v> </v>
      </c>
      <c r="E45" s="150" t="str">
        <f t="shared" si="16"/>
        <v> </v>
      </c>
      <c r="F45" s="125">
        <f t="shared" si="17"/>
      </c>
      <c r="G45" s="125">
        <f t="shared" si="0"/>
      </c>
      <c r="H45" s="125">
        <f t="shared" si="8"/>
      </c>
      <c r="I45" s="150">
        <f>IF(R45&lt;&gt;"","",IF(A45="","",IF(H45&gt;=$F$15,0,IF($F$6-SUM($I$19:I44)&lt;=$F$15-H45,$F$6-SUM($I$19:I44),$F$15-H45))))</f>
      </c>
      <c r="J45" s="150">
        <f t="shared" si="1"/>
      </c>
      <c r="K45" s="125">
        <f t="shared" si="2"/>
      </c>
      <c r="L45" s="125">
        <f t="shared" si="3"/>
      </c>
      <c r="M45" s="151">
        <f t="shared" si="9"/>
      </c>
      <c r="N45" s="151">
        <f t="shared" si="10"/>
        <v>0</v>
      </c>
      <c r="O45" s="151">
        <f t="shared" si="11"/>
        <v>0</v>
      </c>
      <c r="P45" s="151">
        <f t="shared" si="12"/>
      </c>
      <c r="Q45" s="151">
        <f t="shared" si="13"/>
      </c>
      <c r="R45" s="151">
        <f t="shared" si="14"/>
      </c>
      <c r="S45" s="151">
        <f t="shared" si="4"/>
      </c>
      <c r="T45" s="151">
        <f t="shared" si="5"/>
        <v>0</v>
      </c>
      <c r="U45" s="151">
        <f>IF(F45&lt;&gt;"E",IF($S45="S",IF(SUM($T$19:$T44)+1&lt;=$F$17,SUM($T$19:$T44)+1,0),0),0)</f>
        <v>0</v>
      </c>
      <c r="V45" s="151">
        <f t="shared" si="15"/>
      </c>
      <c r="W45" s="151">
        <f t="shared" si="6"/>
      </c>
      <c r="X45" s="151">
        <f t="shared" si="18"/>
      </c>
      <c r="Y45" s="151">
        <f t="shared" si="19"/>
      </c>
      <c r="Z45" s="151">
        <f t="shared" si="7"/>
      </c>
    </row>
    <row r="46" spans="1:26" ht="12.75">
      <c r="A46" s="125">
        <f>IF('Nombre de voix le plus élevé'!M46=0,"",'Nombre de voix le plus élevé'!M46)</f>
      </c>
      <c r="B46" s="125">
        <f>IF('Nombre de voix le plus élevé'!N46=0,"",'Nombre de voix le plus élevé'!N46)</f>
      </c>
      <c r="C46" s="125">
        <f>IF(A46&lt;&gt;"",'Nombre de voix le plus élevé'!O46,"")</f>
      </c>
      <c r="D46" s="150" t="str">
        <f>IF(A46=""," ",IF(C46&gt;=$F$15,0,IF($F$6-SUM($D$19:D45)&lt;=$F$15-C46,$F$6-SUM($D$19:D45),$F$15-C46)))</f>
        <v> </v>
      </c>
      <c r="E46" s="150" t="str">
        <f t="shared" si="16"/>
        <v> </v>
      </c>
      <c r="F46" s="125">
        <f t="shared" si="17"/>
      </c>
      <c r="G46" s="125">
        <f t="shared" si="0"/>
      </c>
      <c r="H46" s="125">
        <f t="shared" si="8"/>
      </c>
      <c r="I46" s="150">
        <f>IF(R46&lt;&gt;"","",IF(A46="","",IF(H46&gt;=$F$15,0,IF($F$6-SUM($I$19:I45)&lt;=$F$15-H46,$F$6-SUM($I$19:I45),$F$15-H46))))</f>
      </c>
      <c r="J46" s="150">
        <f t="shared" si="1"/>
      </c>
      <c r="K46" s="125">
        <f t="shared" si="2"/>
      </c>
      <c r="L46" s="125">
        <f t="shared" si="3"/>
      </c>
      <c r="M46" s="151">
        <f t="shared" si="9"/>
      </c>
      <c r="N46" s="151">
        <f t="shared" si="10"/>
        <v>0</v>
      </c>
      <c r="O46" s="151">
        <f t="shared" si="11"/>
        <v>0</v>
      </c>
      <c r="P46" s="151">
        <f t="shared" si="12"/>
      </c>
      <c r="Q46" s="151">
        <f t="shared" si="13"/>
      </c>
      <c r="R46" s="151">
        <f t="shared" si="14"/>
      </c>
      <c r="S46" s="151">
        <f t="shared" si="4"/>
      </c>
      <c r="T46" s="151">
        <f t="shared" si="5"/>
        <v>0</v>
      </c>
      <c r="U46" s="151">
        <f>IF(F46&lt;&gt;"E",IF($S46="S",IF(SUM($T$19:$T45)+1&lt;=$F$17,SUM($T$19:$T45)+1,0),0),0)</f>
        <v>0</v>
      </c>
      <c r="V46" s="151">
        <f t="shared" si="15"/>
      </c>
      <c r="W46" s="151">
        <f t="shared" si="6"/>
      </c>
      <c r="X46" s="151">
        <f t="shared" si="18"/>
      </c>
      <c r="Y46" s="151">
        <f t="shared" si="19"/>
      </c>
      <c r="Z46" s="151">
        <f t="shared" si="7"/>
      </c>
    </row>
    <row r="47" spans="1:26" ht="12.75">
      <c r="A47" s="125">
        <f>IF('Nombre de voix le plus élevé'!M47=0,"",'Nombre de voix le plus élevé'!M47)</f>
      </c>
      <c r="B47" s="125">
        <f>IF('Nombre de voix le plus élevé'!N47=0,"",'Nombre de voix le plus élevé'!N47)</f>
      </c>
      <c r="C47" s="125">
        <f>IF(A47&lt;&gt;"",'Nombre de voix le plus élevé'!O47,"")</f>
      </c>
      <c r="D47" s="150" t="str">
        <f>IF(A47=""," ",IF(C47&gt;=$F$15,0,IF($F$6-SUM($D$19:D46)&lt;=$F$15-C47,$F$6-SUM($D$19:D46),$F$15-C47)))</f>
        <v> </v>
      </c>
      <c r="E47" s="150" t="str">
        <f t="shared" si="16"/>
        <v> </v>
      </c>
      <c r="F47" s="125">
        <f t="shared" si="17"/>
      </c>
      <c r="G47" s="125">
        <f t="shared" si="0"/>
      </c>
      <c r="H47" s="125">
        <f t="shared" si="8"/>
      </c>
      <c r="I47" s="150">
        <f>IF(R47&lt;&gt;"","",IF(A47="","",IF(H47&gt;=$F$15,0,IF($F$6-SUM($I$19:I46)&lt;=$F$15-H47,$F$6-SUM($I$19:I46),$F$15-H47))))</f>
      </c>
      <c r="J47" s="150">
        <f t="shared" si="1"/>
      </c>
      <c r="K47" s="125">
        <f t="shared" si="2"/>
      </c>
      <c r="L47" s="125">
        <f t="shared" si="3"/>
      </c>
      <c r="M47" s="151">
        <f t="shared" si="9"/>
      </c>
      <c r="N47" s="151">
        <f t="shared" si="10"/>
        <v>0</v>
      </c>
      <c r="O47" s="151">
        <f t="shared" si="11"/>
        <v>0</v>
      </c>
      <c r="P47" s="151">
        <f t="shared" si="12"/>
      </c>
      <c r="Q47" s="151">
        <f t="shared" si="13"/>
      </c>
      <c r="R47" s="151">
        <f t="shared" si="14"/>
      </c>
      <c r="S47" s="151">
        <f t="shared" si="4"/>
      </c>
      <c r="T47" s="151">
        <f t="shared" si="5"/>
        <v>0</v>
      </c>
      <c r="U47" s="151">
        <f>IF(F47&lt;&gt;"E",IF($S47="S",IF(SUM($T$19:$T46)+1&lt;=$F$17,SUM($T$19:$T46)+1,0),0),0)</f>
        <v>0</v>
      </c>
      <c r="V47" s="151">
        <f t="shared" si="15"/>
      </c>
      <c r="W47" s="151">
        <f t="shared" si="6"/>
      </c>
      <c r="X47" s="151">
        <f t="shared" si="18"/>
      </c>
      <c r="Y47" s="151">
        <f t="shared" si="19"/>
      </c>
      <c r="Z47" s="151">
        <f t="shared" si="7"/>
      </c>
    </row>
    <row r="48" spans="1:26" ht="12.75">
      <c r="A48" s="125">
        <f>IF('Nombre de voix le plus élevé'!M48=0,"",'Nombre de voix le plus élevé'!M48)</f>
      </c>
      <c r="B48" s="125">
        <f>IF('Nombre de voix le plus élevé'!N48=0,"",'Nombre de voix le plus élevé'!N48)</f>
      </c>
      <c r="C48" s="125">
        <f>IF(A48&lt;&gt;"",'Nombre de voix le plus élevé'!O48,"")</f>
      </c>
      <c r="D48" s="150" t="str">
        <f>IF(A48=""," ",IF(C48&gt;=$F$15,0,IF($F$6-SUM($D$19:D47)&lt;=$F$15-C48,$F$6-SUM($D$19:D47),$F$15-C48)))</f>
        <v> </v>
      </c>
      <c r="E48" s="150" t="str">
        <f t="shared" si="16"/>
        <v> </v>
      </c>
      <c r="F48" s="125">
        <f t="shared" si="17"/>
      </c>
      <c r="G48" s="125">
        <f t="shared" si="0"/>
      </c>
      <c r="H48" s="125">
        <f t="shared" si="8"/>
      </c>
      <c r="I48" s="150">
        <f>IF(R48&lt;&gt;"","",IF(A48="","",IF(H48&gt;=$F$15,0,IF($F$6-SUM($I$19:I47)&lt;=$F$15-H48,$F$6-SUM($I$19:I47),$F$15-H48))))</f>
      </c>
      <c r="J48" s="150">
        <f t="shared" si="1"/>
      </c>
      <c r="K48" s="125">
        <f t="shared" si="2"/>
      </c>
      <c r="L48" s="125">
        <f t="shared" si="3"/>
      </c>
      <c r="M48" s="151">
        <f t="shared" si="9"/>
      </c>
      <c r="N48" s="151">
        <f t="shared" si="10"/>
        <v>0</v>
      </c>
      <c r="O48" s="151">
        <f t="shared" si="11"/>
        <v>0</v>
      </c>
      <c r="P48" s="151">
        <f t="shared" si="12"/>
      </c>
      <c r="Q48" s="151">
        <f t="shared" si="13"/>
      </c>
      <c r="R48" s="151">
        <f t="shared" si="14"/>
      </c>
      <c r="S48" s="151">
        <f t="shared" si="4"/>
      </c>
      <c r="T48" s="151">
        <f t="shared" si="5"/>
        <v>0</v>
      </c>
      <c r="U48" s="151">
        <f>IF(F48&lt;&gt;"E",IF($S48="S",IF(SUM($T$19:$T47)+1&lt;=$F$17,SUM($T$19:$T47)+1,0),0),0)</f>
        <v>0</v>
      </c>
      <c r="V48" s="151">
        <f t="shared" si="15"/>
      </c>
      <c r="W48" s="151">
        <f t="shared" si="6"/>
      </c>
      <c r="X48" s="151">
        <f t="shared" si="18"/>
      </c>
      <c r="Y48" s="151">
        <f t="shared" si="19"/>
      </c>
      <c r="Z48" s="151">
        <f t="shared" si="7"/>
      </c>
    </row>
    <row r="49" spans="1:26" ht="12.75">
      <c r="A49" s="125">
        <f>IF('Nombre de voix le plus élevé'!M49=0,"",'Nombre de voix le plus élevé'!M49)</f>
      </c>
      <c r="B49" s="125">
        <f>IF('Nombre de voix le plus élevé'!N49=0,"",'Nombre de voix le plus élevé'!N49)</f>
      </c>
      <c r="C49" s="125">
        <f>IF(A49&lt;&gt;"",'Nombre de voix le plus élevé'!O49,"")</f>
      </c>
      <c r="D49" s="150" t="str">
        <f>IF(A49=""," ",IF(C49&gt;=$F$15,0,IF($F$6-SUM($D$19:D48)&lt;=$F$15-C49,$F$6-SUM($D$19:D48),$F$15-C49)))</f>
        <v> </v>
      </c>
      <c r="E49" s="150" t="str">
        <f t="shared" si="16"/>
        <v> </v>
      </c>
      <c r="F49" s="125">
        <f t="shared" si="17"/>
      </c>
      <c r="G49" s="125">
        <f t="shared" si="0"/>
      </c>
      <c r="H49" s="125">
        <f t="shared" si="8"/>
      </c>
      <c r="I49" s="150">
        <f>IF(R49&lt;&gt;"","",IF(A49="","",IF(H49&gt;=$F$15,0,IF($F$6-SUM($I$19:I48)&lt;=$F$15-H49,$F$6-SUM($I$19:I48),$F$15-H49))))</f>
      </c>
      <c r="J49" s="150">
        <f t="shared" si="1"/>
      </c>
      <c r="K49" s="125">
        <f t="shared" si="2"/>
      </c>
      <c r="L49" s="125">
        <f t="shared" si="3"/>
      </c>
      <c r="M49" s="151">
        <f t="shared" si="9"/>
      </c>
      <c r="N49" s="151">
        <f t="shared" si="10"/>
        <v>0</v>
      </c>
      <c r="O49" s="151">
        <f t="shared" si="11"/>
        <v>0</v>
      </c>
      <c r="P49" s="151">
        <f t="shared" si="12"/>
      </c>
      <c r="Q49" s="151">
        <f t="shared" si="13"/>
      </c>
      <c r="R49" s="151">
        <f t="shared" si="14"/>
      </c>
      <c r="S49" s="151">
        <f t="shared" si="4"/>
      </c>
      <c r="T49" s="151">
        <f t="shared" si="5"/>
        <v>0</v>
      </c>
      <c r="U49" s="151">
        <f>IF(F49&lt;&gt;"E",IF($S49="S",IF(SUM($T$19:$T48)+1&lt;=$F$17,SUM($T$19:$T48)+1,0),0),0)</f>
        <v>0</v>
      </c>
      <c r="V49" s="151">
        <f t="shared" si="15"/>
      </c>
      <c r="W49" s="151">
        <f t="shared" si="6"/>
      </c>
      <c r="X49" s="151">
        <f t="shared" si="18"/>
      </c>
      <c r="Y49" s="151">
        <f t="shared" si="19"/>
      </c>
      <c r="Z49" s="151">
        <f t="shared" si="7"/>
      </c>
    </row>
    <row r="50" spans="1:26" ht="12.75">
      <c r="A50" s="125">
        <f>IF('Nombre de voix le plus élevé'!M50=0,"",'Nombre de voix le plus élevé'!M50)</f>
      </c>
      <c r="B50" s="125">
        <f>IF('Nombre de voix le plus élevé'!N50=0,"",'Nombre de voix le plus élevé'!N50)</f>
      </c>
      <c r="C50" s="125">
        <f>IF(A50&lt;&gt;"",'Nombre de voix le plus élevé'!O50,"")</f>
      </c>
      <c r="D50" s="150" t="str">
        <f>IF(A50=""," ",IF(C50&gt;=$F$15,0,IF($F$6-SUM($D$19:D49)&lt;=$F$15-C50,$F$6-SUM($D$19:D49),$F$15-C50)))</f>
        <v> </v>
      </c>
      <c r="E50" s="150" t="str">
        <f t="shared" si="16"/>
        <v> </v>
      </c>
      <c r="F50" s="125">
        <f t="shared" si="17"/>
      </c>
      <c r="G50" s="125">
        <f t="shared" si="0"/>
      </c>
      <c r="H50" s="125">
        <f t="shared" si="8"/>
      </c>
      <c r="I50" s="150">
        <f>IF(R50&lt;&gt;"","",IF(A50="","",IF(H50&gt;=$F$15,0,IF($F$6-SUM($I$19:I49)&lt;=$F$15-H50,$F$6-SUM($I$19:I49),$F$15-H50))))</f>
      </c>
      <c r="J50" s="150">
        <f t="shared" si="1"/>
      </c>
      <c r="K50" s="125">
        <f t="shared" si="2"/>
      </c>
      <c r="L50" s="125">
        <f t="shared" si="3"/>
      </c>
      <c r="M50" s="151">
        <f t="shared" si="9"/>
      </c>
      <c r="N50" s="151">
        <f t="shared" si="10"/>
        <v>0</v>
      </c>
      <c r="O50" s="151">
        <f t="shared" si="11"/>
        <v>0</v>
      </c>
      <c r="P50" s="151">
        <f t="shared" si="12"/>
      </c>
      <c r="Q50" s="151">
        <f t="shared" si="13"/>
      </c>
      <c r="R50" s="151">
        <f t="shared" si="14"/>
      </c>
      <c r="S50" s="151">
        <f t="shared" si="4"/>
      </c>
      <c r="T50" s="151">
        <f t="shared" si="5"/>
        <v>0</v>
      </c>
      <c r="U50" s="151">
        <f>IF(F50&lt;&gt;"E",IF($S50="S",IF(SUM($T$19:$T49)+1&lt;=$F$17,SUM($T$19:$T49)+1,0),0),0)</f>
        <v>0</v>
      </c>
      <c r="V50" s="151">
        <f t="shared" si="15"/>
      </c>
      <c r="W50" s="151">
        <f t="shared" si="6"/>
      </c>
      <c r="X50" s="151">
        <f t="shared" si="18"/>
      </c>
      <c r="Y50" s="151">
        <f t="shared" si="19"/>
      </c>
      <c r="Z50" s="151">
        <f t="shared" si="7"/>
      </c>
    </row>
    <row r="51" spans="1:26" ht="12.75">
      <c r="A51" s="125">
        <f>IF('Nombre de voix le plus élevé'!M51=0,"",'Nombre de voix le plus élevé'!M51)</f>
      </c>
      <c r="B51" s="125">
        <f>IF('Nombre de voix le plus élevé'!N51=0,"",'Nombre de voix le plus élevé'!N51)</f>
      </c>
      <c r="C51" s="125">
        <f>IF(A51&lt;&gt;"",'Nombre de voix le plus élevé'!O51,"")</f>
      </c>
      <c r="D51" s="150" t="str">
        <f>IF(A51=""," ",IF(C51&gt;=$F$15,0,IF($F$6-SUM($D$19:D50)&lt;=$F$15-C51,$F$6-SUM($D$19:D50),$F$15-C51)))</f>
        <v> </v>
      </c>
      <c r="E51" s="150" t="str">
        <f t="shared" si="16"/>
        <v> </v>
      </c>
      <c r="F51" s="125">
        <f t="shared" si="17"/>
      </c>
      <c r="G51" s="125">
        <f t="shared" si="0"/>
      </c>
      <c r="H51" s="125">
        <f t="shared" si="8"/>
      </c>
      <c r="I51" s="150">
        <f>IF(R51&lt;&gt;"","",IF(A51="","",IF(H51&gt;=$F$15,0,IF($F$6-SUM($I$19:I50)&lt;=$F$15-H51,$F$6-SUM($I$19:I50),$F$15-H51))))</f>
      </c>
      <c r="J51" s="150">
        <f t="shared" si="1"/>
      </c>
      <c r="K51" s="125">
        <f t="shared" si="2"/>
      </c>
      <c r="L51" s="125">
        <f t="shared" si="3"/>
      </c>
      <c r="M51" s="151">
        <f t="shared" si="9"/>
      </c>
      <c r="N51" s="151">
        <f t="shared" si="10"/>
        <v>0</v>
      </c>
      <c r="O51" s="151">
        <f t="shared" si="11"/>
        <v>0</v>
      </c>
      <c r="P51" s="151">
        <f t="shared" si="12"/>
      </c>
      <c r="Q51" s="151">
        <f t="shared" si="13"/>
      </c>
      <c r="R51" s="151">
        <f t="shared" si="14"/>
      </c>
      <c r="S51" s="151">
        <f t="shared" si="4"/>
      </c>
      <c r="T51" s="151">
        <f t="shared" si="5"/>
        <v>0</v>
      </c>
      <c r="U51" s="151">
        <f>IF(F51&lt;&gt;"E",IF($S51="S",IF(SUM($T$19:$T50)+1&lt;=$F$17,SUM($T$19:$T50)+1,0),0),0)</f>
        <v>0</v>
      </c>
      <c r="V51" s="151">
        <f t="shared" si="15"/>
      </c>
      <c r="W51" s="151">
        <f aca="true" t="shared" si="20" ref="W51:W82">IF(G51&lt;&gt;"",IF(T51=1,RANK(V51,$V$19:$V$86,1),""),"")</f>
      </c>
      <c r="X51" s="151">
        <f t="shared" si="18"/>
      </c>
      <c r="Y51" s="151">
        <f t="shared" si="19"/>
      </c>
      <c r="Z51" s="151">
        <f t="shared" si="7"/>
      </c>
    </row>
    <row r="52" spans="1:26" ht="12.75">
      <c r="A52" s="125">
        <f>IF('Nombre de voix le plus élevé'!M52=0,"",'Nombre de voix le plus élevé'!M52)</f>
      </c>
      <c r="B52" s="125">
        <f>IF('Nombre de voix le plus élevé'!N52=0,"",'Nombre de voix le plus élevé'!N52)</f>
      </c>
      <c r="C52" s="125">
        <f>IF(A52&lt;&gt;"",'Nombre de voix le plus élevé'!O52,"")</f>
      </c>
      <c r="D52" s="150" t="str">
        <f>IF(A52=""," ",IF(C52&gt;=$F$15,0,IF($F$6-SUM($D$19:D51)&lt;=$F$15-C52,$F$6-SUM($D$19:D51),$F$15-C52)))</f>
        <v> </v>
      </c>
      <c r="E52" s="150" t="str">
        <f t="shared" si="16"/>
        <v> </v>
      </c>
      <c r="F52" s="125">
        <f t="shared" si="17"/>
      </c>
      <c r="G52" s="125">
        <f t="shared" si="0"/>
      </c>
      <c r="H52" s="125">
        <f t="shared" si="8"/>
      </c>
      <c r="I52" s="150">
        <f>IF(R52&lt;&gt;"","",IF(A52="","",IF(H52&gt;=$F$15,0,IF($F$6-SUM($I$19:I51)&lt;=$F$15-H52,$F$6-SUM($I$19:I51),$F$15-H52))))</f>
      </c>
      <c r="J52" s="150">
        <f t="shared" si="1"/>
      </c>
      <c r="K52" s="125">
        <f t="shared" si="2"/>
      </c>
      <c r="L52" s="125">
        <f t="shared" si="3"/>
      </c>
      <c r="M52" s="151">
        <f t="shared" si="9"/>
      </c>
      <c r="N52" s="151">
        <f t="shared" si="10"/>
        <v>0</v>
      </c>
      <c r="O52" s="151">
        <f t="shared" si="11"/>
        <v>0</v>
      </c>
      <c r="P52" s="151">
        <f t="shared" si="12"/>
      </c>
      <c r="Q52" s="151">
        <f t="shared" si="13"/>
      </c>
      <c r="R52" s="151">
        <f t="shared" si="14"/>
      </c>
      <c r="S52" s="151">
        <f t="shared" si="4"/>
      </c>
      <c r="T52" s="151">
        <f t="shared" si="5"/>
        <v>0</v>
      </c>
      <c r="U52" s="151">
        <f>IF(F52&lt;&gt;"E",IF($S52="S",IF(SUM($T$19:$T51)+1&lt;=$F$17,SUM($T$19:$T51)+1,0),0),0)</f>
        <v>0</v>
      </c>
      <c r="V52" s="151">
        <f t="shared" si="15"/>
      </c>
      <c r="W52" s="151">
        <f t="shared" si="20"/>
      </c>
      <c r="X52" s="151">
        <f t="shared" si="18"/>
      </c>
      <c r="Y52" s="151">
        <f t="shared" si="19"/>
      </c>
      <c r="Z52" s="151">
        <f t="shared" si="7"/>
      </c>
    </row>
    <row r="53" spans="1:26" ht="12.75">
      <c r="A53" s="125">
        <f>IF('Nombre de voix le plus élevé'!M53=0,"",'Nombre de voix le plus élevé'!M53)</f>
      </c>
      <c r="B53" s="125">
        <f>IF('Nombre de voix le plus élevé'!N53=0,"",'Nombre de voix le plus élevé'!N53)</f>
      </c>
      <c r="C53" s="125">
        <f>IF(A53&lt;&gt;"",'Nombre de voix le plus élevé'!O53,"")</f>
      </c>
      <c r="D53" s="150" t="str">
        <f>IF(A53=""," ",IF(C53&gt;=$F$15,0,IF($F$6-SUM($D$19:D52)&lt;=$F$15-C53,$F$6-SUM($D$19:D52),$F$15-C53)))</f>
        <v> </v>
      </c>
      <c r="E53" s="150" t="str">
        <f t="shared" si="16"/>
        <v> </v>
      </c>
      <c r="F53" s="125">
        <f t="shared" si="17"/>
      </c>
      <c r="G53" s="125">
        <f t="shared" si="0"/>
      </c>
      <c r="H53" s="125">
        <f t="shared" si="8"/>
      </c>
      <c r="I53" s="150">
        <f>IF(R53&lt;&gt;"","",IF(A53="","",IF(H53&gt;=$F$15,0,IF($F$6-SUM($I$19:I52)&lt;=$F$15-H53,$F$6-SUM($I$19:I52),$F$15-H53))))</f>
      </c>
      <c r="J53" s="150">
        <f t="shared" si="1"/>
      </c>
      <c r="K53" s="125">
        <f t="shared" si="2"/>
      </c>
      <c r="L53" s="125">
        <f t="shared" si="3"/>
      </c>
      <c r="M53" s="151">
        <f t="shared" si="9"/>
      </c>
      <c r="N53" s="151">
        <f t="shared" si="10"/>
        <v>0</v>
      </c>
      <c r="O53" s="151">
        <f t="shared" si="11"/>
        <v>0</v>
      </c>
      <c r="P53" s="151">
        <f t="shared" si="12"/>
      </c>
      <c r="Q53" s="151">
        <f t="shared" si="13"/>
      </c>
      <c r="R53" s="151">
        <f t="shared" si="14"/>
      </c>
      <c r="S53" s="151">
        <f t="shared" si="4"/>
      </c>
      <c r="T53" s="151">
        <f t="shared" si="5"/>
        <v>0</v>
      </c>
      <c r="U53" s="151">
        <f>IF(F53&lt;&gt;"E",IF($S53="S",IF(SUM($T$19:$T52)+1&lt;=$F$17,SUM($T$19:$T52)+1,0),0),0)</f>
        <v>0</v>
      </c>
      <c r="V53" s="151">
        <f t="shared" si="15"/>
      </c>
      <c r="W53" s="151">
        <f t="shared" si="20"/>
      </c>
      <c r="X53" s="151">
        <f t="shared" si="18"/>
      </c>
      <c r="Y53" s="151">
        <f t="shared" si="19"/>
      </c>
      <c r="Z53" s="151">
        <f t="shared" si="7"/>
      </c>
    </row>
    <row r="54" spans="1:26" ht="12.75">
      <c r="A54" s="125">
        <f>IF('Nombre de voix le plus élevé'!M54=0,"",'Nombre de voix le plus élevé'!M54)</f>
      </c>
      <c r="B54" s="125">
        <f>IF('Nombre de voix le plus élevé'!N54=0,"",'Nombre de voix le plus élevé'!N54)</f>
      </c>
      <c r="C54" s="125">
        <f>IF(A54&lt;&gt;"",'Nombre de voix le plus élevé'!O54,"")</f>
      </c>
      <c r="D54" s="150" t="str">
        <f>IF(A54=""," ",IF(C54&gt;=$F$15,0,IF($F$6-SUM($D$19:D53)&lt;=$F$15-C54,$F$6-SUM($D$19:D53),$F$15-C54)))</f>
        <v> </v>
      </c>
      <c r="E54" s="150" t="str">
        <f t="shared" si="16"/>
        <v> </v>
      </c>
      <c r="F54" s="125">
        <f t="shared" si="17"/>
      </c>
      <c r="G54" s="125">
        <f t="shared" si="0"/>
      </c>
      <c r="H54" s="125">
        <f t="shared" si="8"/>
      </c>
      <c r="I54" s="150">
        <f>IF(R54&lt;&gt;"","",IF(A54="","",IF(H54&gt;=$F$15,0,IF($F$6-SUM($I$19:I53)&lt;=$F$15-H54,$F$6-SUM($I$19:I53),$F$15-H54))))</f>
      </c>
      <c r="J54" s="150">
        <f t="shared" si="1"/>
      </c>
      <c r="K54" s="125">
        <f t="shared" si="2"/>
      </c>
      <c r="L54" s="125">
        <f t="shared" si="3"/>
      </c>
      <c r="M54" s="151">
        <f t="shared" si="9"/>
      </c>
      <c r="N54" s="151">
        <f t="shared" si="10"/>
        <v>0</v>
      </c>
      <c r="O54" s="151">
        <f t="shared" si="11"/>
        <v>0</v>
      </c>
      <c r="P54" s="151">
        <f t="shared" si="12"/>
      </c>
      <c r="Q54" s="151">
        <f t="shared" si="13"/>
      </c>
      <c r="R54" s="151">
        <f t="shared" si="14"/>
      </c>
      <c r="S54" s="151">
        <f t="shared" si="4"/>
      </c>
      <c r="T54" s="151">
        <f t="shared" si="5"/>
        <v>0</v>
      </c>
      <c r="U54" s="151">
        <f>IF(F54&lt;&gt;"E",IF($S54="S",IF(SUM($T$19:$T53)+1&lt;=$F$17,SUM($T$19:$T53)+1,0),0),0)</f>
        <v>0</v>
      </c>
      <c r="V54" s="151">
        <f t="shared" si="15"/>
      </c>
      <c r="W54" s="151">
        <f t="shared" si="20"/>
      </c>
      <c r="X54" s="151">
        <f t="shared" si="18"/>
      </c>
      <c r="Y54" s="151">
        <f t="shared" si="19"/>
      </c>
      <c r="Z54" s="151">
        <f t="shared" si="7"/>
      </c>
    </row>
    <row r="55" spans="1:26" ht="12.75">
      <c r="A55" s="125">
        <f>IF('Nombre de voix le plus élevé'!M55=0,"",'Nombre de voix le plus élevé'!M55)</f>
      </c>
      <c r="B55" s="125">
        <f>IF('Nombre de voix le plus élevé'!N55=0,"",'Nombre de voix le plus élevé'!N55)</f>
      </c>
      <c r="C55" s="125">
        <f>IF(A55&lt;&gt;"",'Nombre de voix le plus élevé'!O55,"")</f>
      </c>
      <c r="D55" s="150" t="str">
        <f>IF(A55=""," ",IF(C55&gt;=$F$15,0,IF($F$6-SUM($D$19:D54)&lt;=$F$15-C55,$F$6-SUM($D$19:D54),$F$15-C55)))</f>
        <v> </v>
      </c>
      <c r="E55" s="150" t="str">
        <f t="shared" si="16"/>
        <v> </v>
      </c>
      <c r="F55" s="125">
        <f t="shared" si="17"/>
      </c>
      <c r="G55" s="125">
        <f t="shared" si="0"/>
      </c>
      <c r="H55" s="125">
        <f t="shared" si="8"/>
      </c>
      <c r="I55" s="150">
        <f>IF(R55&lt;&gt;"","",IF(A55="","",IF(H55&gt;=$F$15,0,IF($F$6-SUM($I$19:I54)&lt;=$F$15-H55,$F$6-SUM($I$19:I54),$F$15-H55))))</f>
      </c>
      <c r="J55" s="150">
        <f t="shared" si="1"/>
      </c>
      <c r="K55" s="125">
        <f t="shared" si="2"/>
      </c>
      <c r="L55" s="125">
        <f t="shared" si="3"/>
      </c>
      <c r="M55" s="151">
        <f t="shared" si="9"/>
      </c>
      <c r="N55" s="151">
        <f t="shared" si="10"/>
        <v>0</v>
      </c>
      <c r="O55" s="151">
        <f t="shared" si="11"/>
        <v>0</v>
      </c>
      <c r="P55" s="151">
        <f t="shared" si="12"/>
      </c>
      <c r="Q55" s="151">
        <f t="shared" si="13"/>
      </c>
      <c r="R55" s="151">
        <f t="shared" si="14"/>
      </c>
      <c r="S55" s="151">
        <f t="shared" si="4"/>
      </c>
      <c r="T55" s="151">
        <f t="shared" si="5"/>
        <v>0</v>
      </c>
      <c r="U55" s="151">
        <f>IF(F55&lt;&gt;"E",IF($S55="S",IF(SUM($T$19:$T54)+1&lt;=$F$17,SUM($T$19:$T54)+1,0),0),0)</f>
        <v>0</v>
      </c>
      <c r="V55" s="151">
        <f t="shared" si="15"/>
      </c>
      <c r="W55" s="151">
        <f t="shared" si="20"/>
      </c>
      <c r="X55" s="151">
        <f t="shared" si="18"/>
      </c>
      <c r="Y55" s="151">
        <f t="shared" si="19"/>
      </c>
      <c r="Z55" s="151">
        <f t="shared" si="7"/>
      </c>
    </row>
    <row r="56" spans="1:26" ht="12.75">
      <c r="A56" s="125">
        <f>IF('Nombre de voix le plus élevé'!M56=0,"",'Nombre de voix le plus élevé'!M56)</f>
      </c>
      <c r="B56" s="125">
        <f>IF('Nombre de voix le plus élevé'!N56=0,"",'Nombre de voix le plus élevé'!N56)</f>
      </c>
      <c r="C56" s="125">
        <f>IF(A56&lt;&gt;"",'Nombre de voix le plus élevé'!O56,"")</f>
      </c>
      <c r="D56" s="150" t="str">
        <f>IF(A56=""," ",IF(C56&gt;=$F$15,0,IF($F$6-SUM($D$19:D55)&lt;=$F$15-C56,$F$6-SUM($D$19:D55),$F$15-C56)))</f>
        <v> </v>
      </c>
      <c r="E56" s="150" t="str">
        <f t="shared" si="16"/>
        <v> </v>
      </c>
      <c r="F56" s="125">
        <f t="shared" si="17"/>
      </c>
      <c r="G56" s="125">
        <f t="shared" si="0"/>
      </c>
      <c r="H56" s="125">
        <f t="shared" si="8"/>
      </c>
      <c r="I56" s="150">
        <f>IF(R56&lt;&gt;"","",IF(A56="","",IF(H56&gt;=$F$15,0,IF($F$6-SUM($I$19:I55)&lt;=$F$15-H56,$F$6-SUM($I$19:I55),$F$15-H56))))</f>
      </c>
      <c r="J56" s="150">
        <f t="shared" si="1"/>
      </c>
      <c r="K56" s="125">
        <f t="shared" si="2"/>
      </c>
      <c r="L56" s="125">
        <f t="shared" si="3"/>
      </c>
      <c r="M56" s="151">
        <f t="shared" si="9"/>
      </c>
      <c r="N56" s="151">
        <f t="shared" si="10"/>
        <v>0</v>
      </c>
      <c r="O56" s="151">
        <f t="shared" si="11"/>
        <v>0</v>
      </c>
      <c r="P56" s="151">
        <f t="shared" si="12"/>
      </c>
      <c r="Q56" s="151">
        <f t="shared" si="13"/>
      </c>
      <c r="R56" s="151">
        <f t="shared" si="14"/>
      </c>
      <c r="S56" s="151">
        <f t="shared" si="4"/>
      </c>
      <c r="T56" s="151">
        <f t="shared" si="5"/>
        <v>0</v>
      </c>
      <c r="U56" s="151">
        <f>IF(F56&lt;&gt;"E",IF($S56="S",IF(SUM($T$19:$T55)+1&lt;=$F$17,SUM($T$19:$T55)+1,0),0),0)</f>
        <v>0</v>
      </c>
      <c r="V56" s="151">
        <f t="shared" si="15"/>
      </c>
      <c r="W56" s="151">
        <f t="shared" si="20"/>
      </c>
      <c r="X56" s="151">
        <f t="shared" si="18"/>
      </c>
      <c r="Y56" s="151">
        <f t="shared" si="19"/>
      </c>
      <c r="Z56" s="151">
        <f t="shared" si="7"/>
      </c>
    </row>
    <row r="57" spans="1:26" ht="12.75">
      <c r="A57" s="125">
        <f>IF('Nombre de voix le plus élevé'!M57=0,"",'Nombre de voix le plus élevé'!M57)</f>
      </c>
      <c r="B57" s="125">
        <f>IF('Nombre de voix le plus élevé'!N57=0,"",'Nombre de voix le plus élevé'!N57)</f>
      </c>
      <c r="C57" s="125">
        <f>IF(A57&lt;&gt;"",'Nombre de voix le plus élevé'!O57,"")</f>
      </c>
      <c r="D57" s="150" t="str">
        <f>IF(A57=""," ",IF(C57&gt;=$F$15,0,IF($F$6-SUM($D$19:D56)&lt;=$F$15-C57,$F$6-SUM($D$19:D56),$F$15-C57)))</f>
        <v> </v>
      </c>
      <c r="E57" s="150" t="str">
        <f t="shared" si="16"/>
        <v> </v>
      </c>
      <c r="F57" s="125">
        <f t="shared" si="17"/>
      </c>
      <c r="G57" s="125">
        <f t="shared" si="0"/>
      </c>
      <c r="H57" s="125">
        <f t="shared" si="8"/>
      </c>
      <c r="I57" s="150">
        <f>IF(R57&lt;&gt;"","",IF(A57="","",IF(H57&gt;=$F$15,0,IF($F$6-SUM($I$19:I56)&lt;=$F$15-H57,$F$6-SUM($I$19:I56),$F$15-H57))))</f>
      </c>
      <c r="J57" s="150">
        <f t="shared" si="1"/>
      </c>
      <c r="K57" s="125">
        <f t="shared" si="2"/>
      </c>
      <c r="L57" s="125">
        <f t="shared" si="3"/>
      </c>
      <c r="M57" s="151">
        <f t="shared" si="9"/>
      </c>
      <c r="N57" s="151">
        <f t="shared" si="10"/>
        <v>0</v>
      </c>
      <c r="O57" s="151">
        <f t="shared" si="11"/>
        <v>0</v>
      </c>
      <c r="P57" s="151">
        <f t="shared" si="12"/>
      </c>
      <c r="Q57" s="151">
        <f t="shared" si="13"/>
      </c>
      <c r="R57" s="151">
        <f t="shared" si="14"/>
      </c>
      <c r="S57" s="151">
        <f t="shared" si="4"/>
      </c>
      <c r="T57" s="151">
        <f t="shared" si="5"/>
        <v>0</v>
      </c>
      <c r="U57" s="151">
        <f>IF(F57&lt;&gt;"E",IF($S57="S",IF(SUM($T$19:$T56)+1&lt;=$F$17,SUM($T$19:$T56)+1,0),0),0)</f>
        <v>0</v>
      </c>
      <c r="V57" s="151">
        <f t="shared" si="15"/>
      </c>
      <c r="W57" s="151">
        <f t="shared" si="20"/>
      </c>
      <c r="X57" s="151">
        <f t="shared" si="18"/>
      </c>
      <c r="Y57" s="151">
        <f t="shared" si="19"/>
      </c>
      <c r="Z57" s="151">
        <f t="shared" si="7"/>
      </c>
    </row>
    <row r="58" spans="1:26" ht="12.75">
      <c r="A58" s="125">
        <f>IF('Nombre de voix le plus élevé'!M58=0,"",'Nombre de voix le plus élevé'!M58)</f>
      </c>
      <c r="B58" s="125">
        <f>IF('Nombre de voix le plus élevé'!N58=0,"",'Nombre de voix le plus élevé'!N58)</f>
      </c>
      <c r="C58" s="125">
        <f>IF(A58&lt;&gt;"",'Nombre de voix le plus élevé'!O58,"")</f>
      </c>
      <c r="D58" s="150" t="str">
        <f>IF(A58=""," ",IF(C58&gt;=$F$15,0,IF($F$6-SUM($D$19:D57)&lt;=$F$15-C58,$F$6-SUM($D$19:D57),$F$15-C58)))</f>
        <v> </v>
      </c>
      <c r="E58" s="150" t="str">
        <f t="shared" si="16"/>
        <v> </v>
      </c>
      <c r="F58" s="125">
        <f t="shared" si="17"/>
      </c>
      <c r="G58" s="125">
        <f t="shared" si="0"/>
      </c>
      <c r="H58" s="125">
        <f t="shared" si="8"/>
      </c>
      <c r="I58" s="150">
        <f>IF(R58&lt;&gt;"","",IF(A58="","",IF(H58&gt;=$F$15,0,IF($F$6-SUM($I$19:I57)&lt;=$F$15-H58,$F$6-SUM($I$19:I57),$F$15-H58))))</f>
      </c>
      <c r="J58" s="150">
        <f t="shared" si="1"/>
      </c>
      <c r="K58" s="125">
        <f t="shared" si="2"/>
      </c>
      <c r="L58" s="125">
        <f t="shared" si="3"/>
      </c>
      <c r="M58" s="151">
        <f t="shared" si="9"/>
      </c>
      <c r="N58" s="151">
        <f t="shared" si="10"/>
        <v>0</v>
      </c>
      <c r="O58" s="151">
        <f t="shared" si="11"/>
        <v>0</v>
      </c>
      <c r="P58" s="151">
        <f t="shared" si="12"/>
      </c>
      <c r="Q58" s="151">
        <f t="shared" si="13"/>
      </c>
      <c r="R58" s="151">
        <f t="shared" si="14"/>
      </c>
      <c r="S58" s="151">
        <f t="shared" si="4"/>
      </c>
      <c r="T58" s="151">
        <f t="shared" si="5"/>
        <v>0</v>
      </c>
      <c r="U58" s="151">
        <f>IF(F58&lt;&gt;"E",IF($S58="S",IF(SUM($T$19:$T57)+1&lt;=$F$17,SUM($T$19:$T57)+1,0),0),0)</f>
        <v>0</v>
      </c>
      <c r="V58" s="151">
        <f t="shared" si="15"/>
      </c>
      <c r="W58" s="151">
        <f t="shared" si="20"/>
      </c>
      <c r="X58" s="151">
        <f t="shared" si="18"/>
      </c>
      <c r="Y58" s="151">
        <f t="shared" si="19"/>
      </c>
      <c r="Z58" s="151">
        <f t="shared" si="7"/>
      </c>
    </row>
    <row r="59" spans="1:26" ht="12.75">
      <c r="A59" s="125">
        <f>IF('Nombre de voix le plus élevé'!M59=0,"",'Nombre de voix le plus élevé'!M59)</f>
      </c>
      <c r="B59" s="125">
        <f>IF('Nombre de voix le plus élevé'!N59=0,"",'Nombre de voix le plus élevé'!N59)</f>
      </c>
      <c r="C59" s="125">
        <f>IF(A59&lt;&gt;"",'Nombre de voix le plus élevé'!O59,"")</f>
      </c>
      <c r="D59" s="150" t="str">
        <f>IF(A59=""," ",IF(C59&gt;=$F$15,0,IF($F$6-SUM($D$19:D58)&lt;=$F$15-C59,$F$6-SUM($D$19:D58),$F$15-C59)))</f>
        <v> </v>
      </c>
      <c r="E59" s="150" t="str">
        <f t="shared" si="16"/>
        <v> </v>
      </c>
      <c r="F59" s="125">
        <f t="shared" si="17"/>
      </c>
      <c r="G59" s="125">
        <f t="shared" si="0"/>
      </c>
      <c r="H59" s="125">
        <f t="shared" si="8"/>
      </c>
      <c r="I59" s="150">
        <f>IF(R59&lt;&gt;"","",IF(A59="","",IF(H59&gt;=$F$15,0,IF($F$6-SUM($I$19:I58)&lt;=$F$15-H59,$F$6-SUM($I$19:I58),$F$15-H59))))</f>
      </c>
      <c r="J59" s="150">
        <f t="shared" si="1"/>
      </c>
      <c r="K59" s="125">
        <f t="shared" si="2"/>
      </c>
      <c r="L59" s="125">
        <f t="shared" si="3"/>
      </c>
      <c r="M59" s="151">
        <f t="shared" si="9"/>
      </c>
      <c r="N59" s="151">
        <f t="shared" si="10"/>
        <v>0</v>
      </c>
      <c r="O59" s="151">
        <f t="shared" si="11"/>
        <v>0</v>
      </c>
      <c r="P59" s="151">
        <f t="shared" si="12"/>
      </c>
      <c r="Q59" s="151">
        <f t="shared" si="13"/>
      </c>
      <c r="R59" s="151">
        <f t="shared" si="14"/>
      </c>
      <c r="S59" s="151">
        <f t="shared" si="4"/>
      </c>
      <c r="T59" s="151">
        <f t="shared" si="5"/>
        <v>0</v>
      </c>
      <c r="U59" s="151">
        <f>IF(F59&lt;&gt;"E",IF($S59="S",IF(SUM($T$19:$T58)+1&lt;=$F$17,SUM($T$19:$T58)+1,0),0),0)</f>
        <v>0</v>
      </c>
      <c r="V59" s="151">
        <f t="shared" si="15"/>
      </c>
      <c r="W59" s="151">
        <f t="shared" si="20"/>
      </c>
      <c r="X59" s="151">
        <f t="shared" si="18"/>
      </c>
      <c r="Y59" s="151">
        <f t="shared" si="19"/>
      </c>
      <c r="Z59" s="151">
        <f t="shared" si="7"/>
      </c>
    </row>
    <row r="60" spans="1:26" ht="12.75">
      <c r="A60" s="125">
        <f>IF('Nombre de voix le plus élevé'!M60=0,"",'Nombre de voix le plus élevé'!M60)</f>
      </c>
      <c r="B60" s="125">
        <f>IF('Nombre de voix le plus élevé'!N60=0,"",'Nombre de voix le plus élevé'!N60)</f>
      </c>
      <c r="C60" s="125">
        <f>IF(A60&lt;&gt;"",'Nombre de voix le plus élevé'!O60,"")</f>
      </c>
      <c r="D60" s="150" t="str">
        <f>IF(A60=""," ",IF(C60&gt;=$F$15,0,IF($F$6-SUM($D$19:D59)&lt;=$F$15-C60,$F$6-SUM($D$19:D59),$F$15-C60)))</f>
        <v> </v>
      </c>
      <c r="E60" s="150" t="str">
        <f t="shared" si="16"/>
        <v> </v>
      </c>
      <c r="F60" s="125">
        <f t="shared" si="17"/>
      </c>
      <c r="G60" s="125">
        <f t="shared" si="0"/>
      </c>
      <c r="H60" s="125">
        <f t="shared" si="8"/>
      </c>
      <c r="I60" s="150">
        <f>IF(R60&lt;&gt;"","",IF(A60="","",IF(H60&gt;=$F$15,0,IF($F$6-SUM($I$19:I59)&lt;=$F$15-H60,$F$6-SUM($I$19:I59),$F$15-H60))))</f>
      </c>
      <c r="J60" s="150">
        <f t="shared" si="1"/>
      </c>
      <c r="K60" s="125">
        <f t="shared" si="2"/>
      </c>
      <c r="L60" s="125">
        <f t="shared" si="3"/>
      </c>
      <c r="M60" s="151">
        <f t="shared" si="9"/>
      </c>
      <c r="N60" s="151">
        <f t="shared" si="10"/>
        <v>0</v>
      </c>
      <c r="O60" s="151">
        <f t="shared" si="11"/>
        <v>0</v>
      </c>
      <c r="P60" s="151">
        <f t="shared" si="12"/>
      </c>
      <c r="Q60" s="151">
        <f t="shared" si="13"/>
      </c>
      <c r="R60" s="151">
        <f t="shared" si="14"/>
      </c>
      <c r="S60" s="151">
        <f t="shared" si="4"/>
      </c>
      <c r="T60" s="151">
        <f t="shared" si="5"/>
        <v>0</v>
      </c>
      <c r="U60" s="151">
        <f>IF(F60&lt;&gt;"E",IF($S60="S",IF(SUM($T$19:$T59)+1&lt;=$F$17,SUM($T$19:$T59)+1,0),0),0)</f>
        <v>0</v>
      </c>
      <c r="V60" s="151">
        <f t="shared" si="15"/>
      </c>
      <c r="W60" s="151">
        <f t="shared" si="20"/>
      </c>
      <c r="X60" s="151">
        <f t="shared" si="18"/>
      </c>
      <c r="Y60" s="151">
        <f t="shared" si="19"/>
      </c>
      <c r="Z60" s="151">
        <f t="shared" si="7"/>
      </c>
    </row>
    <row r="61" spans="1:26" ht="12.75">
      <c r="A61" s="125">
        <f>IF('Nombre de voix le plus élevé'!M61=0,"",'Nombre de voix le plus élevé'!M61)</f>
      </c>
      <c r="B61" s="125">
        <f>IF('Nombre de voix le plus élevé'!N61=0,"",'Nombre de voix le plus élevé'!N61)</f>
      </c>
      <c r="C61" s="125">
        <f>IF(A61&lt;&gt;"",'Nombre de voix le plus élevé'!O61,"")</f>
      </c>
      <c r="D61" s="150" t="str">
        <f>IF(A61=""," ",IF(C61&gt;=$F$15,0,IF($F$6-SUM($D$19:D60)&lt;=$F$15-C61,$F$6-SUM($D$19:D60),$F$15-C61)))</f>
        <v> </v>
      </c>
      <c r="E61" s="150" t="str">
        <f t="shared" si="16"/>
        <v> </v>
      </c>
      <c r="F61" s="125">
        <f t="shared" si="17"/>
      </c>
      <c r="G61" s="125">
        <f t="shared" si="0"/>
      </c>
      <c r="H61" s="125">
        <f t="shared" si="8"/>
      </c>
      <c r="I61" s="150">
        <f>IF(R61&lt;&gt;"","",IF(A61="","",IF(H61&gt;=$F$15,0,IF($F$6-SUM($I$19:I60)&lt;=$F$15-H61,$F$6-SUM($I$19:I60),$F$15-H61))))</f>
      </c>
      <c r="J61" s="150">
        <f t="shared" si="1"/>
      </c>
      <c r="K61" s="125">
        <f t="shared" si="2"/>
      </c>
      <c r="L61" s="125">
        <f t="shared" si="3"/>
      </c>
      <c r="M61" s="151">
        <f t="shared" si="9"/>
      </c>
      <c r="N61" s="151">
        <f t="shared" si="10"/>
        <v>0</v>
      </c>
      <c r="O61" s="151">
        <f t="shared" si="11"/>
        <v>0</v>
      </c>
      <c r="P61" s="151">
        <f t="shared" si="12"/>
      </c>
      <c r="Q61" s="151">
        <f t="shared" si="13"/>
      </c>
      <c r="R61" s="151">
        <f t="shared" si="14"/>
      </c>
      <c r="S61" s="151">
        <f t="shared" si="4"/>
      </c>
      <c r="T61" s="151">
        <f t="shared" si="5"/>
        <v>0</v>
      </c>
      <c r="U61" s="151">
        <f>IF(F61&lt;&gt;"E",IF($S61="S",IF(SUM($T$19:$T60)+1&lt;=$F$17,SUM($T$19:$T60)+1,0),0),0)</f>
        <v>0</v>
      </c>
      <c r="V61" s="151">
        <f t="shared" si="15"/>
      </c>
      <c r="W61" s="151">
        <f t="shared" si="20"/>
      </c>
      <c r="X61" s="151">
        <f t="shared" si="18"/>
      </c>
      <c r="Y61" s="151">
        <f t="shared" si="19"/>
      </c>
      <c r="Z61" s="151">
        <f t="shared" si="7"/>
      </c>
    </row>
    <row r="62" spans="1:26" ht="12.75">
      <c r="A62" s="125">
        <f>IF('Nombre de voix le plus élevé'!M62=0,"",'Nombre de voix le plus élevé'!M62)</f>
      </c>
      <c r="B62" s="125">
        <f>IF('Nombre de voix le plus élevé'!N62=0,"",'Nombre de voix le plus élevé'!N62)</f>
      </c>
      <c r="C62" s="125">
        <f>IF(A62&lt;&gt;"",'Nombre de voix le plus élevé'!O62,"")</f>
      </c>
      <c r="D62" s="150" t="str">
        <f>IF(A62=""," ",IF(C62&gt;=$F$15,0,IF($F$6-SUM($D$19:D61)&lt;=$F$15-C62,$F$6-SUM($D$19:D61),$F$15-C62)))</f>
        <v> </v>
      </c>
      <c r="E62" s="150" t="str">
        <f t="shared" si="16"/>
        <v> </v>
      </c>
      <c r="F62" s="125">
        <f t="shared" si="17"/>
      </c>
      <c r="G62" s="125">
        <f t="shared" si="0"/>
      </c>
      <c r="H62" s="125">
        <f t="shared" si="8"/>
      </c>
      <c r="I62" s="150">
        <f>IF(R62&lt;&gt;"","",IF(A62="","",IF(H62&gt;=$F$15,0,IF($F$6-SUM($I$19:I61)&lt;=$F$15-H62,$F$6-SUM($I$19:I61),$F$15-H62))))</f>
      </c>
      <c r="J62" s="150">
        <f t="shared" si="1"/>
      </c>
      <c r="K62" s="125">
        <f t="shared" si="2"/>
      </c>
      <c r="L62" s="125">
        <f t="shared" si="3"/>
      </c>
      <c r="M62" s="151">
        <f t="shared" si="9"/>
      </c>
      <c r="N62" s="151">
        <f t="shared" si="10"/>
        <v>0</v>
      </c>
      <c r="O62" s="151">
        <f t="shared" si="11"/>
        <v>0</v>
      </c>
      <c r="P62" s="151">
        <f t="shared" si="12"/>
      </c>
      <c r="Q62" s="151">
        <f t="shared" si="13"/>
      </c>
      <c r="R62" s="151">
        <f t="shared" si="14"/>
      </c>
      <c r="S62" s="151">
        <f t="shared" si="4"/>
      </c>
      <c r="T62" s="151">
        <f t="shared" si="5"/>
        <v>0</v>
      </c>
      <c r="U62" s="151">
        <f>IF(F62&lt;&gt;"E",IF($S62="S",IF(SUM($T$19:$T61)+1&lt;=$F$17,SUM($T$19:$T61)+1,0),0),0)</f>
        <v>0</v>
      </c>
      <c r="V62" s="151">
        <f t="shared" si="15"/>
      </c>
      <c r="W62" s="151">
        <f t="shared" si="20"/>
      </c>
      <c r="X62" s="151">
        <f t="shared" si="18"/>
      </c>
      <c r="Y62" s="151">
        <f t="shared" si="19"/>
      </c>
      <c r="Z62" s="151">
        <f t="shared" si="7"/>
      </c>
    </row>
    <row r="63" spans="1:26" ht="12.75">
      <c r="A63" s="125">
        <f>IF('Nombre de voix le plus élevé'!M63=0,"",'Nombre de voix le plus élevé'!M63)</f>
      </c>
      <c r="B63" s="125">
        <f>IF('Nombre de voix le plus élevé'!N63=0,"",'Nombre de voix le plus élevé'!N63)</f>
      </c>
      <c r="C63" s="125">
        <f>IF(A63&lt;&gt;"",'Nombre de voix le plus élevé'!O63,"")</f>
      </c>
      <c r="D63" s="150" t="str">
        <f>IF(A63=""," ",IF(C63&gt;=$F$15,0,IF($F$6-SUM($D$19:D62)&lt;=$F$15-C63,$F$6-SUM($D$19:D62),$F$15-C63)))</f>
        <v> </v>
      </c>
      <c r="E63" s="150" t="str">
        <f t="shared" si="16"/>
        <v> </v>
      </c>
      <c r="F63" s="125">
        <f t="shared" si="17"/>
      </c>
      <c r="G63" s="125">
        <f t="shared" si="0"/>
      </c>
      <c r="H63" s="125">
        <f t="shared" si="8"/>
      </c>
      <c r="I63" s="150">
        <f>IF(R63&lt;&gt;"","",IF(A63="","",IF(H63&gt;=$F$15,0,IF($F$6-SUM($I$19:I62)&lt;=$F$15-H63,$F$6-SUM($I$19:I62),$F$15-H63))))</f>
      </c>
      <c r="J63" s="150">
        <f t="shared" si="1"/>
      </c>
      <c r="K63" s="125">
        <f t="shared" si="2"/>
      </c>
      <c r="L63" s="125">
        <f t="shared" si="3"/>
      </c>
      <c r="M63" s="151">
        <f t="shared" si="9"/>
      </c>
      <c r="N63" s="151">
        <f t="shared" si="10"/>
        <v>0</v>
      </c>
      <c r="O63" s="151">
        <f t="shared" si="11"/>
        <v>0</v>
      </c>
      <c r="P63" s="151">
        <f t="shared" si="12"/>
      </c>
      <c r="Q63" s="151">
        <f t="shared" si="13"/>
      </c>
      <c r="R63" s="151">
        <f t="shared" si="14"/>
      </c>
      <c r="S63" s="151">
        <f t="shared" si="4"/>
      </c>
      <c r="T63" s="151">
        <f t="shared" si="5"/>
        <v>0</v>
      </c>
      <c r="U63" s="151">
        <f>IF(F63&lt;&gt;"E",IF($S63="S",IF(SUM($T$19:$T62)+1&lt;=$F$17,SUM($T$19:$T62)+1,0),0),0)</f>
        <v>0</v>
      </c>
      <c r="V63" s="151">
        <f t="shared" si="15"/>
      </c>
      <c r="W63" s="151">
        <f t="shared" si="20"/>
      </c>
      <c r="X63" s="151">
        <f t="shared" si="18"/>
      </c>
      <c r="Y63" s="151">
        <f t="shared" si="19"/>
      </c>
      <c r="Z63" s="151">
        <f t="shared" si="7"/>
      </c>
    </row>
    <row r="64" spans="1:26" ht="12.75">
      <c r="A64" s="125">
        <f>IF('Nombre de voix le plus élevé'!M64=0,"",'Nombre de voix le plus élevé'!M64)</f>
      </c>
      <c r="B64" s="125">
        <f>IF('Nombre de voix le plus élevé'!N64=0,"",'Nombre de voix le plus élevé'!N64)</f>
      </c>
      <c r="C64" s="125">
        <f>IF(A64&lt;&gt;"",'Nombre de voix le plus élevé'!O64,"")</f>
      </c>
      <c r="D64" s="150" t="str">
        <f>IF(A64=""," ",IF(C64&gt;=$F$15,0,IF($F$6-SUM($D$19:D63)&lt;=$F$15-C64,$F$6-SUM($D$19:D63),$F$15-C64)))</f>
        <v> </v>
      </c>
      <c r="E64" s="150" t="str">
        <f t="shared" si="16"/>
        <v> </v>
      </c>
      <c r="F64" s="125">
        <f t="shared" si="17"/>
      </c>
      <c r="G64" s="125">
        <f t="shared" si="0"/>
      </c>
      <c r="H64" s="125">
        <f t="shared" si="8"/>
      </c>
      <c r="I64" s="150">
        <f>IF(R64&lt;&gt;"","",IF(A64="","",IF(H64&gt;=$F$15,0,IF($F$6-SUM($I$19:I63)&lt;=$F$15-H64,$F$6-SUM($I$19:I63),$F$15-H64))))</f>
      </c>
      <c r="J64" s="150">
        <f t="shared" si="1"/>
      </c>
      <c r="K64" s="125">
        <f t="shared" si="2"/>
      </c>
      <c r="L64" s="125">
        <f t="shared" si="3"/>
      </c>
      <c r="M64" s="151">
        <f t="shared" si="9"/>
      </c>
      <c r="N64" s="151">
        <f t="shared" si="10"/>
        <v>0</v>
      </c>
      <c r="O64" s="151">
        <f t="shared" si="11"/>
        <v>0</v>
      </c>
      <c r="P64" s="151">
        <f t="shared" si="12"/>
      </c>
      <c r="Q64" s="151">
        <f t="shared" si="13"/>
      </c>
      <c r="R64" s="151">
        <f t="shared" si="14"/>
      </c>
      <c r="S64" s="151">
        <f t="shared" si="4"/>
      </c>
      <c r="T64" s="151">
        <f t="shared" si="5"/>
        <v>0</v>
      </c>
      <c r="U64" s="151">
        <f>IF(F64&lt;&gt;"E",IF($S64="S",IF(SUM($T$19:$T63)+1&lt;=$F$17,SUM($T$19:$T63)+1,0),0),0)</f>
        <v>0</v>
      </c>
      <c r="V64" s="151">
        <f t="shared" si="15"/>
      </c>
      <c r="W64" s="151">
        <f t="shared" si="20"/>
      </c>
      <c r="X64" s="151">
        <f t="shared" si="18"/>
      </c>
      <c r="Y64" s="151">
        <f t="shared" si="19"/>
      </c>
      <c r="Z64" s="151">
        <f t="shared" si="7"/>
      </c>
    </row>
    <row r="65" spans="1:26" ht="12.75">
      <c r="A65" s="125">
        <f>IF('Nombre de voix le plus élevé'!M65=0,"",'Nombre de voix le plus élevé'!M65)</f>
      </c>
      <c r="B65" s="125">
        <f>IF('Nombre de voix le plus élevé'!N65=0,"",'Nombre de voix le plus élevé'!N65)</f>
      </c>
      <c r="C65" s="125">
        <f>IF(A65&lt;&gt;"",'Nombre de voix le plus élevé'!O65,"")</f>
      </c>
      <c r="D65" s="150" t="str">
        <f>IF(A65=""," ",IF(C65&gt;=$F$15,0,IF($F$6-SUM($D$19:D64)&lt;=$F$15-C65,$F$6-SUM($D$19:D64),$F$15-C65)))</f>
        <v> </v>
      </c>
      <c r="E65" s="150" t="str">
        <f t="shared" si="16"/>
        <v> </v>
      </c>
      <c r="F65" s="125">
        <f t="shared" si="17"/>
      </c>
      <c r="G65" s="125">
        <f t="shared" si="0"/>
      </c>
      <c r="H65" s="125">
        <f t="shared" si="8"/>
      </c>
      <c r="I65" s="150">
        <f>IF(R65&lt;&gt;"","",IF(A65="","",IF(H65&gt;=$F$15,0,IF($F$6-SUM($I$19:I64)&lt;=$F$15-H65,$F$6-SUM($I$19:I64),$F$15-H65))))</f>
      </c>
      <c r="J65" s="150">
        <f t="shared" si="1"/>
      </c>
      <c r="K65" s="125">
        <f t="shared" si="2"/>
      </c>
      <c r="L65" s="125">
        <f t="shared" si="3"/>
      </c>
      <c r="M65" s="151">
        <f t="shared" si="9"/>
      </c>
      <c r="N65" s="151">
        <f t="shared" si="10"/>
        <v>0</v>
      </c>
      <c r="O65" s="151">
        <f t="shared" si="11"/>
        <v>0</v>
      </c>
      <c r="P65" s="151">
        <f t="shared" si="12"/>
      </c>
      <c r="Q65" s="151">
        <f t="shared" si="13"/>
      </c>
      <c r="R65" s="151">
        <f t="shared" si="14"/>
      </c>
      <c r="S65" s="151">
        <f t="shared" si="4"/>
      </c>
      <c r="T65" s="151">
        <f t="shared" si="5"/>
        <v>0</v>
      </c>
      <c r="U65" s="151">
        <f>IF(F65&lt;&gt;"E",IF($S65="S",IF(SUM($T$19:$T64)+1&lt;=$F$17,SUM($T$19:$T64)+1,0),0),0)</f>
        <v>0</v>
      </c>
      <c r="V65" s="151">
        <f t="shared" si="15"/>
      </c>
      <c r="W65" s="151">
        <f t="shared" si="20"/>
      </c>
      <c r="X65" s="151">
        <f t="shared" si="18"/>
      </c>
      <c r="Y65" s="151">
        <f t="shared" si="19"/>
      </c>
      <c r="Z65" s="151">
        <f t="shared" si="7"/>
      </c>
    </row>
    <row r="66" spans="1:26" ht="12.75">
      <c r="A66" s="125">
        <f>IF('Nombre de voix le plus élevé'!M66=0,"",'Nombre de voix le plus élevé'!M66)</f>
      </c>
      <c r="B66" s="125">
        <f>IF('Nombre de voix le plus élevé'!N66=0,"",'Nombre de voix le plus élevé'!N66)</f>
      </c>
      <c r="C66" s="125">
        <f>IF(A66&lt;&gt;"",'Nombre de voix le plus élevé'!O66,"")</f>
      </c>
      <c r="D66" s="150" t="str">
        <f>IF(A66=""," ",IF(C66&gt;=$F$15,0,IF($F$6-SUM($D$19:D65)&lt;=$F$15-C66,$F$6-SUM($D$19:D65),$F$15-C66)))</f>
        <v> </v>
      </c>
      <c r="E66" s="150" t="str">
        <f t="shared" si="16"/>
        <v> </v>
      </c>
      <c r="F66" s="125">
        <f t="shared" si="17"/>
      </c>
      <c r="G66" s="125">
        <f t="shared" si="0"/>
      </c>
      <c r="H66" s="125">
        <f t="shared" si="8"/>
      </c>
      <c r="I66" s="150">
        <f>IF(R66&lt;&gt;"","",IF(A66="","",IF(H66&gt;=$F$15,0,IF($F$6-SUM($I$19:I65)&lt;=$F$15-H66,$F$6-SUM($I$19:I65),$F$15-H66))))</f>
      </c>
      <c r="J66" s="150">
        <f t="shared" si="1"/>
      </c>
      <c r="K66" s="125">
        <f t="shared" si="2"/>
      </c>
      <c r="L66" s="125">
        <f t="shared" si="3"/>
      </c>
      <c r="M66" s="151">
        <f t="shared" si="9"/>
      </c>
      <c r="N66" s="151">
        <f t="shared" si="10"/>
        <v>0</v>
      </c>
      <c r="O66" s="151">
        <f t="shared" si="11"/>
        <v>0</v>
      </c>
      <c r="P66" s="151">
        <f t="shared" si="12"/>
      </c>
      <c r="Q66" s="151">
        <f t="shared" si="13"/>
      </c>
      <c r="R66" s="151">
        <f t="shared" si="14"/>
      </c>
      <c r="S66" s="151">
        <f t="shared" si="4"/>
      </c>
      <c r="T66" s="151">
        <f t="shared" si="5"/>
        <v>0</v>
      </c>
      <c r="U66" s="151">
        <f>IF(F66&lt;&gt;"E",IF($S66="S",IF(SUM($T$19:$T65)+1&lt;=$F$17,SUM($T$19:$T65)+1,0),0),0)</f>
        <v>0</v>
      </c>
      <c r="V66" s="151">
        <f t="shared" si="15"/>
      </c>
      <c r="W66" s="151">
        <f t="shared" si="20"/>
      </c>
      <c r="X66" s="151">
        <f t="shared" si="18"/>
      </c>
      <c r="Y66" s="151">
        <f t="shared" si="19"/>
      </c>
      <c r="Z66" s="151">
        <f t="shared" si="7"/>
      </c>
    </row>
    <row r="67" spans="1:26" ht="12.75">
      <c r="A67" s="125">
        <f>IF('Nombre de voix le plus élevé'!M67=0,"",'Nombre de voix le plus élevé'!M67)</f>
      </c>
      <c r="B67" s="125">
        <f>IF('Nombre de voix le plus élevé'!N67=0,"",'Nombre de voix le plus élevé'!N67)</f>
      </c>
      <c r="C67" s="125">
        <f>IF(A67&lt;&gt;"",'Nombre de voix le plus élevé'!O67,"")</f>
      </c>
      <c r="D67" s="150" t="str">
        <f>IF(A67=""," ",IF(C67&gt;=$F$15,0,IF($F$6-SUM($D$19:D66)&lt;=$F$15-C67,$F$6-SUM($D$19:D66),$F$15-C67)))</f>
        <v> </v>
      </c>
      <c r="E67" s="150" t="str">
        <f t="shared" si="16"/>
        <v> </v>
      </c>
      <c r="F67" s="125">
        <f t="shared" si="17"/>
      </c>
      <c r="G67" s="125">
        <f t="shared" si="0"/>
      </c>
      <c r="H67" s="125">
        <f t="shared" si="8"/>
      </c>
      <c r="I67" s="150">
        <f>IF(R67&lt;&gt;"","",IF(A67="","",IF(H67&gt;=$F$15,0,IF($F$6-SUM($I$19:I66)&lt;=$F$15-H67,$F$6-SUM($I$19:I66),$F$15-H67))))</f>
      </c>
      <c r="J67" s="150">
        <f t="shared" si="1"/>
      </c>
      <c r="K67" s="125">
        <f t="shared" si="2"/>
      </c>
      <c r="L67" s="125">
        <f t="shared" si="3"/>
      </c>
      <c r="M67" s="151">
        <f t="shared" si="9"/>
      </c>
      <c r="N67" s="151">
        <f t="shared" si="10"/>
        <v>0</v>
      </c>
      <c r="O67" s="151">
        <f t="shared" si="11"/>
        <v>0</v>
      </c>
      <c r="P67" s="151">
        <f t="shared" si="12"/>
      </c>
      <c r="Q67" s="151">
        <f t="shared" si="13"/>
      </c>
      <c r="R67" s="151">
        <f t="shared" si="14"/>
      </c>
      <c r="S67" s="151">
        <f t="shared" si="4"/>
      </c>
      <c r="T67" s="151">
        <f t="shared" si="5"/>
        <v>0</v>
      </c>
      <c r="U67" s="151">
        <f>IF(F67&lt;&gt;"E",IF($S67="S",IF(SUM($T$19:$T66)+1&lt;=$F$17,SUM($T$19:$T66)+1,0),0),0)</f>
        <v>0</v>
      </c>
      <c r="V67" s="151">
        <f t="shared" si="15"/>
      </c>
      <c r="W67" s="151">
        <f t="shared" si="20"/>
      </c>
      <c r="X67" s="151">
        <f t="shared" si="18"/>
      </c>
      <c r="Y67" s="151">
        <f t="shared" si="19"/>
      </c>
      <c r="Z67" s="151">
        <f t="shared" si="7"/>
      </c>
    </row>
    <row r="68" spans="1:26" ht="12.75">
      <c r="A68" s="125">
        <f>IF('Nombre de voix le plus élevé'!M68=0,"",'Nombre de voix le plus élevé'!M68)</f>
      </c>
      <c r="B68" s="125">
        <f>IF('Nombre de voix le plus élevé'!N68=0,"",'Nombre de voix le plus élevé'!N68)</f>
      </c>
      <c r="C68" s="125">
        <f>IF(A68&lt;&gt;"",'Nombre de voix le plus élevé'!O68,"")</f>
      </c>
      <c r="D68" s="150" t="str">
        <f>IF(A68=""," ",IF(C68&gt;=$F$15,0,IF($F$6-SUM($D$19:D67)&lt;=$F$15-C68,$F$6-SUM($D$19:D67),$F$15-C68)))</f>
        <v> </v>
      </c>
      <c r="E68" s="150" t="str">
        <f t="shared" si="16"/>
        <v> </v>
      </c>
      <c r="F68" s="125">
        <f t="shared" si="17"/>
      </c>
      <c r="G68" s="125">
        <f t="shared" si="0"/>
      </c>
      <c r="H68" s="125">
        <f t="shared" si="8"/>
      </c>
      <c r="I68" s="150">
        <f>IF(R68&lt;&gt;"","",IF(A68="","",IF(H68&gt;=$F$15,0,IF($F$6-SUM($I$19:I67)&lt;=$F$15-H68,$F$6-SUM($I$19:I67),$F$15-H68))))</f>
      </c>
      <c r="J68" s="150">
        <f t="shared" si="1"/>
      </c>
      <c r="K68" s="125">
        <f t="shared" si="2"/>
      </c>
      <c r="L68" s="125">
        <f t="shared" si="3"/>
      </c>
      <c r="M68" s="151">
        <f t="shared" si="9"/>
      </c>
      <c r="N68" s="151">
        <f t="shared" si="10"/>
        <v>0</v>
      </c>
      <c r="O68" s="151">
        <f t="shared" si="11"/>
        <v>0</v>
      </c>
      <c r="P68" s="151">
        <f t="shared" si="12"/>
      </c>
      <c r="Q68" s="151">
        <f t="shared" si="13"/>
      </c>
      <c r="R68" s="151">
        <f t="shared" si="14"/>
      </c>
      <c r="S68" s="151">
        <f t="shared" si="4"/>
      </c>
      <c r="T68" s="151">
        <f t="shared" si="5"/>
        <v>0</v>
      </c>
      <c r="U68" s="151">
        <f>IF(F68&lt;&gt;"E",IF($S68="S",IF(SUM($T$19:$T67)+1&lt;=$F$17,SUM($T$19:$T67)+1,0),0),0)</f>
        <v>0</v>
      </c>
      <c r="V68" s="151">
        <f t="shared" si="15"/>
      </c>
      <c r="W68" s="151">
        <f t="shared" si="20"/>
      </c>
      <c r="X68" s="151">
        <f t="shared" si="18"/>
      </c>
      <c r="Y68" s="151">
        <f t="shared" si="19"/>
      </c>
      <c r="Z68" s="151">
        <f t="shared" si="7"/>
      </c>
    </row>
    <row r="69" spans="1:26" ht="12.75">
      <c r="A69" s="125">
        <f>IF('Nombre de voix le plus élevé'!M69=0,"",'Nombre de voix le plus élevé'!M69)</f>
      </c>
      <c r="B69" s="125">
        <f>IF('Nombre de voix le plus élevé'!N69=0,"",'Nombre de voix le plus élevé'!N69)</f>
      </c>
      <c r="C69" s="125">
        <f>IF(A69&lt;&gt;"",'Nombre de voix le plus élevé'!O69,"")</f>
      </c>
      <c r="D69" s="150" t="str">
        <f>IF(A69=""," ",IF(C69&gt;=$F$15,0,IF($F$6-SUM($D$19:D68)&lt;=$F$15-C69,$F$6-SUM($D$19:D68),$F$15-C69)))</f>
        <v> </v>
      </c>
      <c r="E69" s="150" t="str">
        <f t="shared" si="16"/>
        <v> </v>
      </c>
      <c r="F69" s="125">
        <f t="shared" si="17"/>
      </c>
      <c r="G69" s="125">
        <f t="shared" si="0"/>
      </c>
      <c r="H69" s="125">
        <f t="shared" si="8"/>
      </c>
      <c r="I69" s="150">
        <f>IF(R69&lt;&gt;"","",IF(A69="","",IF(H69&gt;=$F$15,0,IF($F$6-SUM($I$19:I68)&lt;=$F$15-H69,$F$6-SUM($I$19:I68),$F$15-H69))))</f>
      </c>
      <c r="J69" s="150">
        <f t="shared" si="1"/>
      </c>
      <c r="K69" s="125">
        <f t="shared" si="2"/>
      </c>
      <c r="L69" s="125">
        <f t="shared" si="3"/>
      </c>
      <c r="M69" s="151">
        <f t="shared" si="9"/>
      </c>
      <c r="N69" s="151">
        <f t="shared" si="10"/>
        <v>0</v>
      </c>
      <c r="O69" s="151">
        <f t="shared" si="11"/>
        <v>0</v>
      </c>
      <c r="P69" s="151">
        <f t="shared" si="12"/>
      </c>
      <c r="Q69" s="151">
        <f t="shared" si="13"/>
      </c>
      <c r="R69" s="151">
        <f t="shared" si="14"/>
      </c>
      <c r="S69" s="151">
        <f t="shared" si="4"/>
      </c>
      <c r="T69" s="151">
        <f t="shared" si="5"/>
        <v>0</v>
      </c>
      <c r="U69" s="151">
        <f>IF(F69&lt;&gt;"E",IF($S69="S",IF(SUM($T$19:$T68)+1&lt;=$F$17,SUM($T$19:$T68)+1,0),0),0)</f>
        <v>0</v>
      </c>
      <c r="V69" s="151">
        <f t="shared" si="15"/>
      </c>
      <c r="W69" s="151">
        <f t="shared" si="20"/>
      </c>
      <c r="X69" s="151">
        <f t="shared" si="18"/>
      </c>
      <c r="Y69" s="151">
        <f t="shared" si="19"/>
      </c>
      <c r="Z69" s="151">
        <f t="shared" si="7"/>
      </c>
    </row>
    <row r="70" spans="1:26" ht="12.75">
      <c r="A70" s="125">
        <f>IF('Nombre de voix le plus élevé'!M70=0,"",'Nombre de voix le plus élevé'!M70)</f>
      </c>
      <c r="B70" s="125">
        <f>IF('Nombre de voix le plus élevé'!N70=0,"",'Nombre de voix le plus élevé'!N70)</f>
      </c>
      <c r="C70" s="125">
        <f>IF(A70&lt;&gt;"",'Nombre de voix le plus élevé'!O70,"")</f>
      </c>
      <c r="D70" s="150" t="str">
        <f>IF(A70=""," ",IF(C70&gt;=$F$15,0,IF($F$6-SUM($D$19:D69)&lt;=$F$15-C70,$F$6-SUM($D$19:D69),$F$15-C70)))</f>
        <v> </v>
      </c>
      <c r="E70" s="150" t="str">
        <f t="shared" si="16"/>
        <v> </v>
      </c>
      <c r="F70" s="125">
        <f t="shared" si="17"/>
      </c>
      <c r="G70" s="125">
        <f t="shared" si="0"/>
      </c>
      <c r="H70" s="125">
        <f t="shared" si="8"/>
      </c>
      <c r="I70" s="150">
        <f>IF(R70&lt;&gt;"","",IF(A70="","",IF(H70&gt;=$F$15,0,IF($F$6-SUM($I$19:I69)&lt;=$F$15-H70,$F$6-SUM($I$19:I69),$F$15-H70))))</f>
      </c>
      <c r="J70" s="150">
        <f t="shared" si="1"/>
      </c>
      <c r="K70" s="125">
        <f t="shared" si="2"/>
      </c>
      <c r="L70" s="125">
        <f t="shared" si="3"/>
      </c>
      <c r="M70" s="151">
        <f t="shared" si="9"/>
      </c>
      <c r="N70" s="151">
        <f t="shared" si="10"/>
        <v>0</v>
      </c>
      <c r="O70" s="151">
        <f t="shared" si="11"/>
        <v>0</v>
      </c>
      <c r="P70" s="151">
        <f t="shared" si="12"/>
      </c>
      <c r="Q70" s="151">
        <f t="shared" si="13"/>
      </c>
      <c r="R70" s="151">
        <f t="shared" si="14"/>
      </c>
      <c r="S70" s="151">
        <f t="shared" si="4"/>
      </c>
      <c r="T70" s="151">
        <f t="shared" si="5"/>
        <v>0</v>
      </c>
      <c r="U70" s="151">
        <f>IF(F70&lt;&gt;"E",IF($S70="S",IF(SUM($T$19:$T69)+1&lt;=$F$17,SUM($T$19:$T69)+1,0),0),0)</f>
        <v>0</v>
      </c>
      <c r="V70" s="151">
        <f t="shared" si="15"/>
      </c>
      <c r="W70" s="151">
        <f t="shared" si="20"/>
      </c>
      <c r="X70" s="151">
        <f t="shared" si="18"/>
      </c>
      <c r="Y70" s="151">
        <f t="shared" si="19"/>
      </c>
      <c r="Z70" s="151">
        <f t="shared" si="7"/>
      </c>
    </row>
    <row r="71" spans="1:26" ht="12.75">
      <c r="A71" s="125">
        <f>IF('Nombre de voix le plus élevé'!M71=0,"",'Nombre de voix le plus élevé'!M71)</f>
      </c>
      <c r="B71" s="125">
        <f>IF('Nombre de voix le plus élevé'!N71=0,"",'Nombre de voix le plus élevé'!N71)</f>
      </c>
      <c r="C71" s="125">
        <f>IF(A71&lt;&gt;"",'Nombre de voix le plus élevé'!O71,"")</f>
      </c>
      <c r="D71" s="150" t="str">
        <f>IF(A71=""," ",IF(C71&gt;=$F$15,0,IF($F$6-SUM($D$19:D70)&lt;=$F$15-C71,$F$6-SUM($D$19:D70),$F$15-C71)))</f>
        <v> </v>
      </c>
      <c r="E71" s="150" t="str">
        <f t="shared" si="16"/>
        <v> </v>
      </c>
      <c r="F71" s="125">
        <f t="shared" si="17"/>
      </c>
      <c r="G71" s="125">
        <f t="shared" si="0"/>
      </c>
      <c r="H71" s="125">
        <f t="shared" si="8"/>
      </c>
      <c r="I71" s="150">
        <f>IF(R71&lt;&gt;"","",IF(A71="","",IF(H71&gt;=$F$15,0,IF($F$6-SUM($I$19:I70)&lt;=$F$15-H71,$F$6-SUM($I$19:I70),$F$15-H71))))</f>
      </c>
      <c r="J71" s="150">
        <f t="shared" si="1"/>
      </c>
      <c r="K71" s="125">
        <f t="shared" si="2"/>
      </c>
      <c r="L71" s="125">
        <f t="shared" si="3"/>
      </c>
      <c r="M71" s="151">
        <f t="shared" si="9"/>
      </c>
      <c r="N71" s="151">
        <f t="shared" si="10"/>
        <v>0</v>
      </c>
      <c r="O71" s="151">
        <f t="shared" si="11"/>
        <v>0</v>
      </c>
      <c r="P71" s="151">
        <f t="shared" si="12"/>
      </c>
      <c r="Q71" s="151">
        <f t="shared" si="13"/>
      </c>
      <c r="R71" s="151">
        <f t="shared" si="14"/>
      </c>
      <c r="S71" s="151">
        <f t="shared" si="4"/>
      </c>
      <c r="T71" s="151">
        <f t="shared" si="5"/>
        <v>0</v>
      </c>
      <c r="U71" s="151">
        <f>IF(F71&lt;&gt;"E",IF($S71="S",IF(SUM($T$19:$T70)+1&lt;=$F$17,SUM($T$19:$T70)+1,0),0),0)</f>
        <v>0</v>
      </c>
      <c r="V71" s="151">
        <f t="shared" si="15"/>
      </c>
      <c r="W71" s="151">
        <f t="shared" si="20"/>
      </c>
      <c r="X71" s="151">
        <f t="shared" si="18"/>
      </c>
      <c r="Y71" s="151">
        <f t="shared" si="19"/>
      </c>
      <c r="Z71" s="151">
        <f t="shared" si="7"/>
      </c>
    </row>
    <row r="72" spans="1:26" ht="12.75">
      <c r="A72" s="125">
        <f>IF('Nombre de voix le plus élevé'!M72=0,"",'Nombre de voix le plus élevé'!M72)</f>
      </c>
      <c r="B72" s="125">
        <f>IF('Nombre de voix le plus élevé'!N72=0,"",'Nombre de voix le plus élevé'!N72)</f>
      </c>
      <c r="C72" s="125">
        <f>IF(A72&lt;&gt;"",'Nombre de voix le plus élevé'!O72,"")</f>
      </c>
      <c r="D72" s="150" t="str">
        <f>IF(A72=""," ",IF(C72&gt;=$F$15,0,IF($F$6-SUM($D$19:D71)&lt;=$F$15-C72,$F$6-SUM($D$19:D71),$F$15-C72)))</f>
        <v> </v>
      </c>
      <c r="E72" s="150" t="str">
        <f t="shared" si="16"/>
        <v> </v>
      </c>
      <c r="F72" s="125">
        <f t="shared" si="17"/>
      </c>
      <c r="G72" s="125">
        <f t="shared" si="0"/>
      </c>
      <c r="H72" s="125">
        <f t="shared" si="8"/>
      </c>
      <c r="I72" s="150">
        <f>IF(R72&lt;&gt;"","",IF(A72="","",IF(H72&gt;=$F$15,0,IF($F$6-SUM($I$19:I71)&lt;=$F$15-H72,$F$6-SUM($I$19:I71),$F$15-H72))))</f>
      </c>
      <c r="J72" s="150">
        <f t="shared" si="1"/>
      </c>
      <c r="K72" s="125">
        <f t="shared" si="2"/>
      </c>
      <c r="L72" s="125">
        <f t="shared" si="3"/>
      </c>
      <c r="M72" s="151">
        <f t="shared" si="9"/>
      </c>
      <c r="N72" s="151">
        <f t="shared" si="10"/>
        <v>0</v>
      </c>
      <c r="O72" s="151">
        <f t="shared" si="11"/>
        <v>0</v>
      </c>
      <c r="P72" s="151">
        <f t="shared" si="12"/>
      </c>
      <c r="Q72" s="151">
        <f t="shared" si="13"/>
      </c>
      <c r="R72" s="151">
        <f t="shared" si="14"/>
      </c>
      <c r="S72" s="151">
        <f t="shared" si="4"/>
      </c>
      <c r="T72" s="151">
        <f t="shared" si="5"/>
        <v>0</v>
      </c>
      <c r="U72" s="151">
        <f>IF(F72&lt;&gt;"E",IF($S72="S",IF(SUM($T$19:$T71)+1&lt;=$F$17,SUM($T$19:$T71)+1,0),0),0)</f>
        <v>0</v>
      </c>
      <c r="V72" s="151">
        <f t="shared" si="15"/>
      </c>
      <c r="W72" s="151">
        <f t="shared" si="20"/>
      </c>
      <c r="X72" s="151">
        <f t="shared" si="18"/>
      </c>
      <c r="Y72" s="151">
        <f t="shared" si="19"/>
      </c>
      <c r="Z72" s="151">
        <f t="shared" si="7"/>
      </c>
    </row>
    <row r="73" spans="1:26" ht="12.75">
      <c r="A73" s="125">
        <f>IF('Nombre de voix le plus élevé'!M73=0,"",'Nombre de voix le plus élevé'!M73)</f>
      </c>
      <c r="B73" s="125">
        <f>IF('Nombre de voix le plus élevé'!N73=0,"",'Nombre de voix le plus élevé'!N73)</f>
      </c>
      <c r="C73" s="125">
        <f>IF(A73&lt;&gt;"",'Nombre de voix le plus élevé'!O73,"")</f>
      </c>
      <c r="D73" s="150" t="str">
        <f>IF(A73=""," ",IF(C73&gt;=$F$15,0,IF($F$6-SUM($D$19:D72)&lt;=$F$15-C73,$F$6-SUM($D$19:D72),$F$15-C73)))</f>
        <v> </v>
      </c>
      <c r="E73" s="150" t="str">
        <f t="shared" si="16"/>
        <v> </v>
      </c>
      <c r="F73" s="125">
        <f t="shared" si="17"/>
      </c>
      <c r="G73" s="125">
        <f t="shared" si="0"/>
      </c>
      <c r="H73" s="125">
        <f t="shared" si="8"/>
      </c>
      <c r="I73" s="150">
        <f>IF(R73&lt;&gt;"","",IF(A73="","",IF(H73&gt;=$F$15,0,IF($F$6-SUM($I$19:I72)&lt;=$F$15-H73,$F$6-SUM($I$19:I72),$F$15-H73))))</f>
      </c>
      <c r="J73" s="150">
        <f t="shared" si="1"/>
      </c>
      <c r="K73" s="125">
        <f t="shared" si="2"/>
      </c>
      <c r="L73" s="125">
        <f t="shared" si="3"/>
      </c>
      <c r="M73" s="151">
        <f t="shared" si="9"/>
      </c>
      <c r="N73" s="151">
        <f t="shared" si="10"/>
        <v>0</v>
      </c>
      <c r="O73" s="151">
        <f t="shared" si="11"/>
        <v>0</v>
      </c>
      <c r="P73" s="151">
        <f t="shared" si="12"/>
      </c>
      <c r="Q73" s="151">
        <f t="shared" si="13"/>
      </c>
      <c r="R73" s="151">
        <f t="shared" si="14"/>
      </c>
      <c r="S73" s="151">
        <f t="shared" si="4"/>
      </c>
      <c r="T73" s="151">
        <f t="shared" si="5"/>
        <v>0</v>
      </c>
      <c r="U73" s="151">
        <f>IF(F73&lt;&gt;"E",IF($S73="S",IF(SUM($T$19:$T72)+1&lt;=$F$17,SUM($T$19:$T72)+1,0),0),0)</f>
        <v>0</v>
      </c>
      <c r="V73" s="151">
        <f t="shared" si="15"/>
      </c>
      <c r="W73" s="151">
        <f t="shared" si="20"/>
      </c>
      <c r="X73" s="151">
        <f t="shared" si="18"/>
      </c>
      <c r="Y73" s="151">
        <f t="shared" si="19"/>
      </c>
      <c r="Z73" s="151">
        <f t="shared" si="7"/>
      </c>
    </row>
    <row r="74" spans="1:26" ht="12.75">
      <c r="A74" s="125">
        <f>IF('Nombre de voix le plus élevé'!M74=0,"",'Nombre de voix le plus élevé'!M74)</f>
      </c>
      <c r="B74" s="125">
        <f>IF('Nombre de voix le plus élevé'!N74=0,"",'Nombre de voix le plus élevé'!N74)</f>
      </c>
      <c r="C74" s="125">
        <f>IF(A74&lt;&gt;"",'Nombre de voix le plus élevé'!O74,"")</f>
      </c>
      <c r="D74" s="150" t="str">
        <f>IF(A74=""," ",IF(C74&gt;=$F$15,0,IF($F$6-SUM($D$19:D73)&lt;=$F$15-C74,$F$6-SUM($D$19:D73),$F$15-C74)))</f>
        <v> </v>
      </c>
      <c r="E74" s="150" t="str">
        <f t="shared" si="16"/>
        <v> </v>
      </c>
      <c r="F74" s="125">
        <f t="shared" si="17"/>
      </c>
      <c r="G74" s="125">
        <f t="shared" si="0"/>
      </c>
      <c r="H74" s="125">
        <f t="shared" si="8"/>
      </c>
      <c r="I74" s="150">
        <f>IF(R74&lt;&gt;"","",IF(A74="","",IF(H74&gt;=$F$15,0,IF($F$6-SUM($I$19:I73)&lt;=$F$15-H74,$F$6-SUM($I$19:I73),$F$15-H74))))</f>
      </c>
      <c r="J74" s="150">
        <f t="shared" si="1"/>
      </c>
      <c r="K74" s="125">
        <f t="shared" si="2"/>
      </c>
      <c r="L74" s="125">
        <f t="shared" si="3"/>
      </c>
      <c r="M74" s="151">
        <f t="shared" si="9"/>
      </c>
      <c r="N74" s="151">
        <f t="shared" si="10"/>
        <v>0</v>
      </c>
      <c r="O74" s="151">
        <f t="shared" si="11"/>
        <v>0</v>
      </c>
      <c r="P74" s="151">
        <f t="shared" si="12"/>
      </c>
      <c r="Q74" s="151">
        <f t="shared" si="13"/>
      </c>
      <c r="R74" s="151">
        <f t="shared" si="14"/>
      </c>
      <c r="S74" s="151">
        <f t="shared" si="4"/>
      </c>
      <c r="T74" s="151">
        <f t="shared" si="5"/>
        <v>0</v>
      </c>
      <c r="U74" s="151">
        <f>IF(F74&lt;&gt;"E",IF($S74="S",IF(SUM($T$19:$T73)+1&lt;=$F$17,SUM($T$19:$T73)+1,0),0),0)</f>
        <v>0</v>
      </c>
      <c r="V74" s="151">
        <f t="shared" si="15"/>
      </c>
      <c r="W74" s="151">
        <f t="shared" si="20"/>
      </c>
      <c r="X74" s="151">
        <f t="shared" si="18"/>
      </c>
      <c r="Y74" s="151">
        <f t="shared" si="19"/>
      </c>
      <c r="Z74" s="151">
        <f t="shared" si="7"/>
      </c>
    </row>
    <row r="75" spans="1:26" ht="12.75">
      <c r="A75" s="125">
        <f>IF('Nombre de voix le plus élevé'!M75=0,"",'Nombre de voix le plus élevé'!M75)</f>
      </c>
      <c r="B75" s="125">
        <f>IF('Nombre de voix le plus élevé'!N75=0,"",'Nombre de voix le plus élevé'!N75)</f>
      </c>
      <c r="C75" s="125">
        <f>IF(A75&lt;&gt;"",'Nombre de voix le plus élevé'!O75,"")</f>
      </c>
      <c r="D75" s="150" t="str">
        <f>IF(A75=""," ",IF(C75&gt;=$F$15,0,IF($F$6-SUM($D$19:D74)&lt;=$F$15-C75,$F$6-SUM($D$19:D74),$F$15-C75)))</f>
        <v> </v>
      </c>
      <c r="E75" s="150" t="str">
        <f t="shared" si="16"/>
        <v> </v>
      </c>
      <c r="F75" s="125">
        <f t="shared" si="17"/>
      </c>
      <c r="G75" s="125">
        <f t="shared" si="0"/>
      </c>
      <c r="H75" s="125">
        <f t="shared" si="8"/>
      </c>
      <c r="I75" s="150">
        <f>IF(R75&lt;&gt;"","",IF(A75="","",IF(H75&gt;=$F$15,0,IF($F$6-SUM($I$19:I74)&lt;=$F$15-H75,$F$6-SUM($I$19:I74),$F$15-H75))))</f>
      </c>
      <c r="J75" s="150">
        <f t="shared" si="1"/>
      </c>
      <c r="K75" s="125">
        <f t="shared" si="2"/>
      </c>
      <c r="L75" s="125">
        <f t="shared" si="3"/>
      </c>
      <c r="M75" s="151">
        <f t="shared" si="9"/>
      </c>
      <c r="N75" s="151">
        <f t="shared" si="10"/>
        <v>0</v>
      </c>
      <c r="O75" s="151">
        <f t="shared" si="11"/>
        <v>0</v>
      </c>
      <c r="P75" s="151">
        <f t="shared" si="12"/>
      </c>
      <c r="Q75" s="151">
        <f t="shared" si="13"/>
      </c>
      <c r="R75" s="151">
        <f t="shared" si="14"/>
      </c>
      <c r="S75" s="151">
        <f t="shared" si="4"/>
      </c>
      <c r="T75" s="151">
        <f t="shared" si="5"/>
        <v>0</v>
      </c>
      <c r="U75" s="151">
        <f>IF(F75&lt;&gt;"E",IF($S75="S",IF(SUM($T$19:$T74)+1&lt;=$F$17,SUM($T$19:$T74)+1,0),0),0)</f>
        <v>0</v>
      </c>
      <c r="V75" s="151">
        <f t="shared" si="15"/>
      </c>
      <c r="W75" s="151">
        <f t="shared" si="20"/>
      </c>
      <c r="X75" s="151">
        <f t="shared" si="18"/>
      </c>
      <c r="Y75" s="151">
        <f t="shared" si="19"/>
      </c>
      <c r="Z75" s="151">
        <f t="shared" si="7"/>
      </c>
    </row>
    <row r="76" spans="1:26" ht="12.75">
      <c r="A76" s="125">
        <f>IF('Nombre de voix le plus élevé'!M76=0,"",'Nombre de voix le plus élevé'!M76)</f>
      </c>
      <c r="B76" s="125">
        <f>IF('Nombre de voix le plus élevé'!N76=0,"",'Nombre de voix le plus élevé'!N76)</f>
      </c>
      <c r="C76" s="125">
        <f>IF(A76&lt;&gt;"",'Nombre de voix le plus élevé'!O76,"")</f>
      </c>
      <c r="D76" s="150" t="str">
        <f>IF(A76=""," ",IF(C76&gt;=$F$15,0,IF($F$6-SUM($D$19:D75)&lt;=$F$15-C76,$F$6-SUM($D$19:D75),$F$15-C76)))</f>
        <v> </v>
      </c>
      <c r="E76" s="150" t="str">
        <f t="shared" si="16"/>
        <v> </v>
      </c>
      <c r="F76" s="125">
        <f t="shared" si="17"/>
      </c>
      <c r="G76" s="125">
        <f t="shared" si="0"/>
      </c>
      <c r="H76" s="125">
        <f t="shared" si="8"/>
      </c>
      <c r="I76" s="150">
        <f>IF(R76&lt;&gt;"","",IF(A76="","",IF(H76&gt;=$F$15,0,IF($F$6-SUM($I$19:I75)&lt;=$F$15-H76,$F$6-SUM($I$19:I75),$F$15-H76))))</f>
      </c>
      <c r="J76" s="150">
        <f t="shared" si="1"/>
      </c>
      <c r="K76" s="125">
        <f t="shared" si="2"/>
      </c>
      <c r="L76" s="125">
        <f t="shared" si="3"/>
      </c>
      <c r="M76" s="151">
        <f t="shared" si="9"/>
      </c>
      <c r="N76" s="151">
        <f t="shared" si="10"/>
        <v>0</v>
      </c>
      <c r="O76" s="151">
        <f t="shared" si="11"/>
        <v>0</v>
      </c>
      <c r="P76" s="151">
        <f t="shared" si="12"/>
      </c>
      <c r="Q76" s="151">
        <f t="shared" si="13"/>
      </c>
      <c r="R76" s="151">
        <f t="shared" si="14"/>
      </c>
      <c r="S76" s="151">
        <f t="shared" si="4"/>
      </c>
      <c r="T76" s="151">
        <f t="shared" si="5"/>
        <v>0</v>
      </c>
      <c r="U76" s="151">
        <f>IF(F76&lt;&gt;"E",IF($S76="S",IF(SUM($T$19:$T75)+1&lt;=$F$17,SUM($T$19:$T75)+1,0),0),0)</f>
        <v>0</v>
      </c>
      <c r="V76" s="151">
        <f t="shared" si="15"/>
      </c>
      <c r="W76" s="151">
        <f t="shared" si="20"/>
      </c>
      <c r="X76" s="151">
        <f t="shared" si="18"/>
      </c>
      <c r="Y76" s="151">
        <f t="shared" si="19"/>
      </c>
      <c r="Z76" s="151">
        <f t="shared" si="7"/>
      </c>
    </row>
    <row r="77" spans="1:26" ht="12.75">
      <c r="A77" s="125">
        <f>IF('Nombre de voix le plus élevé'!M77=0,"",'Nombre de voix le plus élevé'!M77)</f>
      </c>
      <c r="B77" s="125">
        <f>IF('Nombre de voix le plus élevé'!N77=0,"",'Nombre de voix le plus élevé'!N77)</f>
      </c>
      <c r="C77" s="125">
        <f>IF(A77&lt;&gt;"",'Nombre de voix le plus élevé'!O77,"")</f>
      </c>
      <c r="D77" s="150" t="str">
        <f>IF(A77=""," ",IF(C77&gt;=$F$15,0,IF($F$6-SUM($D$19:D76)&lt;=$F$15-C77,$F$6-SUM($D$19:D76),$F$15-C77)))</f>
        <v> </v>
      </c>
      <c r="E77" s="150" t="str">
        <f t="shared" si="16"/>
        <v> </v>
      </c>
      <c r="F77" s="125">
        <f t="shared" si="17"/>
      </c>
      <c r="G77" s="125">
        <f t="shared" si="0"/>
      </c>
      <c r="H77" s="125">
        <f t="shared" si="8"/>
      </c>
      <c r="I77" s="150">
        <f>IF(R77&lt;&gt;"","",IF(A77="","",IF(H77&gt;=$F$15,0,IF($F$6-SUM($I$19:I76)&lt;=$F$15-H77,$F$6-SUM($I$19:I76),$F$15-H77))))</f>
      </c>
      <c r="J77" s="150">
        <f t="shared" si="1"/>
      </c>
      <c r="K77" s="125">
        <f t="shared" si="2"/>
      </c>
      <c r="L77" s="125">
        <f t="shared" si="3"/>
      </c>
      <c r="M77" s="151">
        <f t="shared" si="9"/>
      </c>
      <c r="N77" s="151">
        <f t="shared" si="10"/>
        <v>0</v>
      </c>
      <c r="O77" s="151">
        <f t="shared" si="11"/>
        <v>0</v>
      </c>
      <c r="P77" s="151">
        <f t="shared" si="12"/>
      </c>
      <c r="Q77" s="151">
        <f t="shared" si="13"/>
      </c>
      <c r="R77" s="151">
        <f t="shared" si="14"/>
      </c>
      <c r="S77" s="151">
        <f t="shared" si="4"/>
      </c>
      <c r="T77" s="151">
        <f t="shared" si="5"/>
        <v>0</v>
      </c>
      <c r="U77" s="151">
        <f>IF(F77&lt;&gt;"E",IF($S77="S",IF(SUM($T$19:$T76)+1&lt;=$F$17,SUM($T$19:$T76)+1,0),0),0)</f>
        <v>0</v>
      </c>
      <c r="V77" s="151">
        <f t="shared" si="15"/>
      </c>
      <c r="W77" s="151">
        <f t="shared" si="20"/>
      </c>
      <c r="X77" s="151">
        <f t="shared" si="18"/>
      </c>
      <c r="Y77" s="151">
        <f t="shared" si="19"/>
      </c>
      <c r="Z77" s="151">
        <f t="shared" si="7"/>
      </c>
    </row>
    <row r="78" spans="1:26" ht="12.75">
      <c r="A78" s="125">
        <f>IF('Nombre de voix le plus élevé'!M78=0,"",'Nombre de voix le plus élevé'!M78)</f>
      </c>
      <c r="B78" s="125">
        <f>IF('Nombre de voix le plus élevé'!N78=0,"",'Nombre de voix le plus élevé'!N78)</f>
      </c>
      <c r="C78" s="125">
        <f>IF(A78&lt;&gt;"",'Nombre de voix le plus élevé'!O78,"")</f>
      </c>
      <c r="D78" s="150" t="str">
        <f>IF(A78=""," ",IF(C78&gt;=$F$15,0,IF($F$6-SUM($D$19:D77)&lt;=$F$15-C78,$F$6-SUM($D$19:D77),$F$15-C78)))</f>
        <v> </v>
      </c>
      <c r="E78" s="150" t="str">
        <f t="shared" si="16"/>
        <v> </v>
      </c>
      <c r="F78" s="125">
        <f t="shared" si="17"/>
      </c>
      <c r="G78" s="125">
        <f t="shared" si="0"/>
      </c>
      <c r="H78" s="125">
        <f t="shared" si="8"/>
      </c>
      <c r="I78" s="150">
        <f>IF(R78&lt;&gt;"","",IF(A78="","",IF(H78&gt;=$F$15,0,IF($F$6-SUM($I$19:I77)&lt;=$F$15-H78,$F$6-SUM($I$19:I77),$F$15-H78))))</f>
      </c>
      <c r="J78" s="150">
        <f t="shared" si="1"/>
      </c>
      <c r="K78" s="125">
        <f t="shared" si="2"/>
      </c>
      <c r="L78" s="125">
        <f t="shared" si="3"/>
      </c>
      <c r="M78" s="151">
        <f t="shared" si="9"/>
      </c>
      <c r="N78" s="151">
        <f t="shared" si="10"/>
        <v>0</v>
      </c>
      <c r="O78" s="151">
        <f t="shared" si="11"/>
        <v>0</v>
      </c>
      <c r="P78" s="151">
        <f t="shared" si="12"/>
      </c>
      <c r="Q78" s="151">
        <f t="shared" si="13"/>
      </c>
      <c r="R78" s="151">
        <f t="shared" si="14"/>
      </c>
      <c r="S78" s="151">
        <f t="shared" si="4"/>
      </c>
      <c r="T78" s="151">
        <f t="shared" si="5"/>
        <v>0</v>
      </c>
      <c r="U78" s="151">
        <f>IF(F78&lt;&gt;"E",IF($S78="S",IF(SUM($T$19:$T77)+1&lt;=$F$17,SUM($T$19:$T77)+1,0),0),0)</f>
        <v>0</v>
      </c>
      <c r="V78" s="151">
        <f t="shared" si="15"/>
      </c>
      <c r="W78" s="151">
        <f t="shared" si="20"/>
      </c>
      <c r="X78" s="151">
        <f t="shared" si="18"/>
      </c>
      <c r="Y78" s="151">
        <f t="shared" si="19"/>
      </c>
      <c r="Z78" s="151">
        <f t="shared" si="7"/>
      </c>
    </row>
    <row r="79" spans="1:26" ht="12.75">
      <c r="A79" s="125">
        <f>IF('Nombre de voix le plus élevé'!M79=0,"",'Nombre de voix le plus élevé'!M79)</f>
      </c>
      <c r="B79" s="125">
        <f>IF('Nombre de voix le plus élevé'!N79=0,"",'Nombre de voix le plus élevé'!N79)</f>
      </c>
      <c r="C79" s="125">
        <f>IF(A79&lt;&gt;"",'Nombre de voix le plus élevé'!O79,"")</f>
      </c>
      <c r="D79" s="150" t="str">
        <f>IF(A79=""," ",IF(C79&gt;=$F$15,0,IF($F$6-SUM($D$19:D78)&lt;=$F$15-C79,$F$6-SUM($D$19:D78),$F$15-C79)))</f>
        <v> </v>
      </c>
      <c r="E79" s="150" t="str">
        <f t="shared" si="16"/>
        <v> </v>
      </c>
      <c r="F79" s="125">
        <f t="shared" si="17"/>
      </c>
      <c r="G79" s="125">
        <f t="shared" si="0"/>
      </c>
      <c r="H79" s="125">
        <f t="shared" si="8"/>
      </c>
      <c r="I79" s="150">
        <f>IF(R79&lt;&gt;"","",IF(A79="","",IF(H79&gt;=$F$15,0,IF($F$6-SUM($I$19:I78)&lt;=$F$15-H79,$F$6-SUM($I$19:I78),$F$15-H79))))</f>
      </c>
      <c r="J79" s="150">
        <f t="shared" si="1"/>
      </c>
      <c r="K79" s="125">
        <f t="shared" si="2"/>
      </c>
      <c r="L79" s="125">
        <f t="shared" si="3"/>
      </c>
      <c r="M79" s="151">
        <f t="shared" si="9"/>
      </c>
      <c r="N79" s="151">
        <f t="shared" si="10"/>
        <v>0</v>
      </c>
      <c r="O79" s="151">
        <f t="shared" si="11"/>
        <v>0</v>
      </c>
      <c r="P79" s="151">
        <f t="shared" si="12"/>
      </c>
      <c r="Q79" s="151">
        <f t="shared" si="13"/>
      </c>
      <c r="R79" s="151">
        <f t="shared" si="14"/>
      </c>
      <c r="S79" s="151">
        <f t="shared" si="4"/>
      </c>
      <c r="T79" s="151">
        <f t="shared" si="5"/>
        <v>0</v>
      </c>
      <c r="U79" s="151">
        <f>IF(F79&lt;&gt;"E",IF($S79="S",IF(SUM($T$19:$T78)+1&lt;=$F$17,SUM($T$19:$T78)+1,0),0),0)</f>
        <v>0</v>
      </c>
      <c r="V79" s="151">
        <f t="shared" si="15"/>
      </c>
      <c r="W79" s="151">
        <f t="shared" si="20"/>
      </c>
      <c r="X79" s="151">
        <f t="shared" si="18"/>
      </c>
      <c r="Y79" s="151">
        <f t="shared" si="19"/>
      </c>
      <c r="Z79" s="151">
        <f t="shared" si="7"/>
      </c>
    </row>
    <row r="80" spans="1:26" ht="12.75">
      <c r="A80" s="125">
        <f>IF('Nombre de voix le plus élevé'!M80=0,"",'Nombre de voix le plus élevé'!M80)</f>
      </c>
      <c r="B80" s="125">
        <f>IF('Nombre de voix le plus élevé'!N80=0,"",'Nombre de voix le plus élevé'!N80)</f>
      </c>
      <c r="C80" s="125">
        <f>IF(A80&lt;&gt;"",'Nombre de voix le plus élevé'!O80,"")</f>
      </c>
      <c r="D80" s="150" t="str">
        <f>IF(A80=""," ",IF(C80&gt;=$F$15,0,IF($F$6-SUM($D$19:D79)&lt;=$F$15-C80,$F$6-SUM($D$19:D79),$F$15-C80)))</f>
        <v> </v>
      </c>
      <c r="E80" s="150" t="str">
        <f t="shared" si="16"/>
        <v> </v>
      </c>
      <c r="F80" s="125">
        <f t="shared" si="17"/>
      </c>
      <c r="G80" s="125">
        <f t="shared" si="0"/>
      </c>
      <c r="H80" s="125">
        <f t="shared" si="8"/>
      </c>
      <c r="I80" s="150">
        <f>IF(R80&lt;&gt;"","",IF(A80="","",IF(H80&gt;=$F$15,0,IF($F$6-SUM($I$19:I79)&lt;=$F$15-H80,$F$6-SUM($I$19:I79),$F$15-H80))))</f>
      </c>
      <c r="J80" s="150">
        <f t="shared" si="1"/>
      </c>
      <c r="K80" s="125">
        <f t="shared" si="2"/>
      </c>
      <c r="L80" s="125">
        <f t="shared" si="3"/>
      </c>
      <c r="M80" s="151">
        <f t="shared" si="9"/>
      </c>
      <c r="N80" s="151">
        <f t="shared" si="10"/>
        <v>0</v>
      </c>
      <c r="O80" s="151">
        <f t="shared" si="11"/>
        <v>0</v>
      </c>
      <c r="P80" s="151">
        <f t="shared" si="12"/>
      </c>
      <c r="Q80" s="151">
        <f t="shared" si="13"/>
      </c>
      <c r="R80" s="151">
        <f t="shared" si="14"/>
      </c>
      <c r="S80" s="151">
        <f t="shared" si="4"/>
      </c>
      <c r="T80" s="151">
        <f t="shared" si="5"/>
        <v>0</v>
      </c>
      <c r="U80" s="151">
        <f>IF(F80&lt;&gt;"E",IF($S80="S",IF(SUM($T$19:$T79)+1&lt;=$F$17,SUM($T$19:$T79)+1,0),0),0)</f>
        <v>0</v>
      </c>
      <c r="V80" s="151">
        <f t="shared" si="15"/>
      </c>
      <c r="W80" s="151">
        <f t="shared" si="20"/>
      </c>
      <c r="X80" s="151">
        <f t="shared" si="18"/>
      </c>
      <c r="Y80" s="151">
        <f t="shared" si="19"/>
      </c>
      <c r="Z80" s="151">
        <f t="shared" si="7"/>
      </c>
    </row>
    <row r="81" spans="1:26" ht="12.75">
      <c r="A81" s="125">
        <f>IF('Nombre de voix le plus élevé'!M81=0,"",'Nombre de voix le plus élevé'!M81)</f>
      </c>
      <c r="B81" s="125">
        <f>IF('Nombre de voix le plus élevé'!N81=0,"",'Nombre de voix le plus élevé'!N81)</f>
      </c>
      <c r="C81" s="125">
        <f>IF(A81&lt;&gt;"",'Nombre de voix le plus élevé'!O81,"")</f>
      </c>
      <c r="D81" s="150" t="str">
        <f>IF(A81=""," ",IF(C81&gt;=$F$15,0,IF($F$6-SUM($D$19:D80)&lt;=$F$15-C81,$F$6-SUM($D$19:D80),$F$15-C81)))</f>
        <v> </v>
      </c>
      <c r="E81" s="150" t="str">
        <f t="shared" si="16"/>
        <v> </v>
      </c>
      <c r="F81" s="125">
        <f t="shared" si="17"/>
      </c>
      <c r="G81" s="125">
        <f t="shared" si="0"/>
      </c>
      <c r="H81" s="125">
        <f t="shared" si="8"/>
      </c>
      <c r="I81" s="150">
        <f>IF(R81&lt;&gt;"","",IF(A81="","",IF(H81&gt;=$F$15,0,IF($F$6-SUM($I$19:I80)&lt;=$F$15-H81,$F$6-SUM($I$19:I80),$F$15-H81))))</f>
      </c>
      <c r="J81" s="150">
        <f t="shared" si="1"/>
      </c>
      <c r="K81" s="125">
        <f t="shared" si="2"/>
      </c>
      <c r="L81" s="125">
        <f t="shared" si="3"/>
      </c>
      <c r="M81" s="151">
        <f t="shared" si="9"/>
      </c>
      <c r="N81" s="151">
        <f t="shared" si="10"/>
        <v>0</v>
      </c>
      <c r="O81" s="151">
        <f t="shared" si="11"/>
        <v>0</v>
      </c>
      <c r="P81" s="151">
        <f t="shared" si="12"/>
      </c>
      <c r="Q81" s="151">
        <f t="shared" si="13"/>
      </c>
      <c r="R81" s="151">
        <f t="shared" si="14"/>
      </c>
      <c r="S81" s="151">
        <f t="shared" si="4"/>
      </c>
      <c r="T81" s="151">
        <f t="shared" si="5"/>
        <v>0</v>
      </c>
      <c r="U81" s="151">
        <f>IF(F81&lt;&gt;"E",IF($S81="S",IF(SUM($T$19:$T80)+1&lt;=$F$17,SUM($T$19:$T80)+1,0),0),0)</f>
        <v>0</v>
      </c>
      <c r="V81" s="151">
        <f t="shared" si="15"/>
      </c>
      <c r="W81" s="151">
        <f t="shared" si="20"/>
      </c>
      <c r="X81" s="151">
        <f t="shared" si="18"/>
      </c>
      <c r="Y81" s="151">
        <f t="shared" si="19"/>
      </c>
      <c r="Z81" s="151">
        <f t="shared" si="7"/>
      </c>
    </row>
    <row r="82" spans="1:26" ht="12.75">
      <c r="A82" s="125">
        <f>IF('Nombre de voix le plus élevé'!M82=0,"",'Nombre de voix le plus élevé'!M82)</f>
      </c>
      <c r="B82" s="125">
        <f>IF('Nombre de voix le plus élevé'!N82=0,"",'Nombre de voix le plus élevé'!N82)</f>
      </c>
      <c r="C82" s="125">
        <f>IF(A82&lt;&gt;"",'Nombre de voix le plus élevé'!O82,"")</f>
      </c>
      <c r="D82" s="150" t="str">
        <f>IF(A82=""," ",IF(C82&gt;=$F$15,0,IF($F$6-SUM($D$19:D81)&lt;=$F$15-C82,$F$6-SUM($D$19:D81),$F$15-C82)))</f>
        <v> </v>
      </c>
      <c r="E82" s="150" t="str">
        <f t="shared" si="16"/>
        <v> </v>
      </c>
      <c r="F82" s="125">
        <f t="shared" si="17"/>
      </c>
      <c r="G82" s="125">
        <f t="shared" si="0"/>
      </c>
      <c r="H82" s="125">
        <f t="shared" si="8"/>
      </c>
      <c r="I82" s="150">
        <f>IF(R82&lt;&gt;"","",IF(A82="","",IF(H82&gt;=$F$15,0,IF($F$6-SUM($I$19:I81)&lt;=$F$15-H82,$F$6-SUM($I$19:I81),$F$15-H82))))</f>
      </c>
      <c r="J82" s="150">
        <f t="shared" si="1"/>
      </c>
      <c r="K82" s="125">
        <f t="shared" si="2"/>
      </c>
      <c r="L82" s="125">
        <f t="shared" si="3"/>
      </c>
      <c r="M82" s="151">
        <f t="shared" si="9"/>
      </c>
      <c r="N82" s="151">
        <f t="shared" si="10"/>
        <v>0</v>
      </c>
      <c r="O82" s="151">
        <f t="shared" si="11"/>
        <v>0</v>
      </c>
      <c r="P82" s="151">
        <f t="shared" si="12"/>
      </c>
      <c r="Q82" s="151">
        <f t="shared" si="13"/>
      </c>
      <c r="R82" s="151">
        <f t="shared" si="14"/>
      </c>
      <c r="S82" s="151">
        <f t="shared" si="4"/>
      </c>
      <c r="T82" s="151">
        <f t="shared" si="5"/>
        <v>0</v>
      </c>
      <c r="U82" s="151">
        <f>IF(F82&lt;&gt;"E",IF($S82="S",IF(SUM($T$19:$T81)+1&lt;=$F$17,SUM($T$19:$T81)+1,0),0),0)</f>
        <v>0</v>
      </c>
      <c r="V82" s="151">
        <f t="shared" si="15"/>
      </c>
      <c r="W82" s="151">
        <f t="shared" si="20"/>
      </c>
      <c r="X82" s="151">
        <f t="shared" si="18"/>
      </c>
      <c r="Y82" s="151">
        <f t="shared" si="19"/>
      </c>
      <c r="Z82" s="151">
        <f t="shared" si="7"/>
      </c>
    </row>
    <row r="83" spans="1:26" ht="12.75">
      <c r="A83" s="125">
        <f>IF('Nombre de voix le plus élevé'!M83=0,"",'Nombre de voix le plus élevé'!M83)</f>
      </c>
      <c r="B83" s="125">
        <f>IF('Nombre de voix le plus élevé'!N83=0,"",'Nombre de voix le plus élevé'!N83)</f>
      </c>
      <c r="C83" s="125">
        <f>IF(A83&lt;&gt;"",'Nombre de voix le plus élevé'!O83,"")</f>
      </c>
      <c r="D83" s="150" t="str">
        <f>IF(A83=""," ",IF(C83&gt;=$F$15,0,IF($F$6-SUM($D$19:D82)&lt;=$F$15-C83,$F$6-SUM($D$19:D82),$F$15-C83)))</f>
        <v> </v>
      </c>
      <c r="E83" s="150" t="str">
        <f t="shared" si="16"/>
        <v> </v>
      </c>
      <c r="F83" s="125">
        <f t="shared" si="17"/>
      </c>
      <c r="G83" s="125">
        <f>IF(A83&lt;&gt;"",RANK(E83,$E$19:$E$86),"")</f>
      </c>
      <c r="H83" s="125">
        <f t="shared" si="8"/>
      </c>
      <c r="I83" s="150">
        <f>IF(R83&lt;&gt;"","",IF(A83="","",IF(H83&gt;=$F$15,0,IF($F$6-SUM($I$19:I82)&lt;=$F$15-H83,$F$6-SUM($I$19:I82),$F$15-H83))))</f>
      </c>
      <c r="J83" s="150">
        <f>IF(R83&lt;&gt;"","",IF(A83="","",H83+I83))</f>
      </c>
      <c r="K83" s="125">
        <f>IF($T83&lt;&gt;0,X83,"")</f>
      </c>
      <c r="L83" s="125">
        <f>IF(R83&lt;&gt;"","",IF(A83="","",RANK(J83,$J$19:$J$86)))</f>
      </c>
      <c r="M83" s="151">
        <f t="shared" si="9"/>
      </c>
      <c r="N83" s="151">
        <f t="shared" si="10"/>
        <v>0</v>
      </c>
      <c r="O83" s="151">
        <f t="shared" si="11"/>
        <v>0</v>
      </c>
      <c r="P83" s="151">
        <f t="shared" si="12"/>
      </c>
      <c r="Q83" s="151">
        <f t="shared" si="13"/>
      </c>
      <c r="R83" s="151">
        <f t="shared" si="14"/>
      </c>
      <c r="S83" s="151">
        <f t="shared" si="4"/>
      </c>
      <c r="T83" s="151">
        <f>IF(S83="S",1,0)</f>
        <v>0</v>
      </c>
      <c r="U83" s="151">
        <f>IF(F83&lt;&gt;"E",IF($S83="S",IF(SUM($T$19:$T82)+1&lt;=$F$17,SUM($T$19:$T82)+1,0),0),0)</f>
        <v>0</v>
      </c>
      <c r="V83" s="151">
        <f t="shared" si="15"/>
      </c>
      <c r="W83" s="151">
        <f>IF(G83&lt;&gt;"",IF(T83=1,RANK(V83,$V$19:$V$86,1),""),"")</f>
      </c>
      <c r="X83" s="151">
        <f t="shared" si="18"/>
      </c>
      <c r="Y83" s="151">
        <f t="shared" si="19"/>
      </c>
      <c r="Z83" s="151">
        <f>IF(R83&lt;&gt;"","",IF(A83="","",RANK(Y83,$Y$19:$Y$86)))</f>
      </c>
    </row>
    <row r="84" spans="1:26" ht="12.75">
      <c r="A84" s="125">
        <f>IF('Nombre de voix le plus élevé'!M84=0,"",'Nombre de voix le plus élevé'!M84)</f>
      </c>
      <c r="B84" s="125">
        <f>IF('Nombre de voix le plus élevé'!N84=0,"",'Nombre de voix le plus élevé'!N84)</f>
      </c>
      <c r="C84" s="125">
        <f>IF(A84&lt;&gt;"",'Nombre de voix le plus élevé'!O84,"")</f>
      </c>
      <c r="D84" s="150" t="str">
        <f>IF(A84=""," ",IF(C84&gt;=$F$15,0,IF($F$6-SUM($D$19:D83)&lt;=$F$15-C84,$F$6-SUM($D$19:D83),$F$15-C84)))</f>
        <v> </v>
      </c>
      <c r="E84" s="150" t="str">
        <f t="shared" si="16"/>
        <v> </v>
      </c>
      <c r="F84" s="125">
        <f>IF($N84&lt;&gt;0,R84,"")</f>
      </c>
      <c r="G84" s="125">
        <f>IF(A84&lt;&gt;"",RANK(E84,$E$19:$E$86),"")</f>
      </c>
      <c r="H84" s="125">
        <f>IF(F84="E","",C84)</f>
      </c>
      <c r="I84" s="150">
        <f>IF(R84&lt;&gt;"","",IF(A84="","",IF(H84&gt;=$F$15,0,IF($F$6-SUM($I$19:I83)&lt;=$F$15-H84,$F$6-SUM($I$19:I83),$F$15-H84))))</f>
      </c>
      <c r="J84" s="150">
        <f>IF(R84&lt;&gt;"","",IF(A84="","",H84+I84))</f>
      </c>
      <c r="K84" s="125">
        <f>IF($T84&lt;&gt;0,X84,"")</f>
      </c>
      <c r="L84" s="125">
        <f>IF(R84&lt;&gt;"","",IF(A84="","",RANK(J84,$J$19:$J$86)))</f>
      </c>
      <c r="M84" s="151">
        <f>IF($G84&lt;=$F$15,"E","")</f>
      </c>
      <c r="N84" s="151">
        <f>IF(M84="E",1,0)</f>
        <v>0</v>
      </c>
      <c r="O84" s="151">
        <f>IF(N84=0,0,IF(N84&lt;=$F82,1,0))</f>
        <v>0</v>
      </c>
      <c r="P84" s="151">
        <f>IF(N84=1,IF(E84&gt;=$F$15,((ROW()-18)*100)+ROW()-18,(G84*1000)+ROW()-18),"")</f>
      </c>
      <c r="Q84" s="151">
        <f>IF(A84&lt;&gt;"",IF(N84=1,RANK(P84,$P$19:$P$86,1),""),"")</f>
      </c>
      <c r="R84" s="151">
        <f>IF(Q84&lt;=$F$17,IF(Q84&lt;10,CONCATENATE("E0",FIXED(Q84,0)),CONCATENATE("E",FIXED(Q84,0))),"")</f>
      </c>
      <c r="S84" s="151">
        <f>IF(A84&lt;&gt;"",IF($R84="","S",""),"")</f>
      </c>
      <c r="T84" s="151">
        <f>IF(S84="S",1,0)</f>
        <v>0</v>
      </c>
      <c r="U84" s="151">
        <f>IF(F84&lt;&gt;"E",IF($S84="S",IF(SUM($T$19:$T83)+1&lt;=$F$17,SUM($T$19:$T83)+1,0),0),0)</f>
        <v>0</v>
      </c>
      <c r="V84" s="151">
        <f>IF(T84=1,IF(J84&gt;=$F$15,((ROW()-18)*100)+ROW()-18,(Z84*1000)+ROW()-18),"")</f>
      </c>
      <c r="W84" s="151">
        <f>IF(G84&lt;&gt;"",IF(T84=1,RANK(V84,$V$19:$V$86,1),""),"")</f>
      </c>
      <c r="X84" s="151">
        <f t="shared" si="18"/>
      </c>
      <c r="Y84" s="151">
        <f t="shared" si="19"/>
      </c>
      <c r="Z84" s="151">
        <f>IF(R84&lt;&gt;"","",IF(A84="","",RANK(Y84,$Y$19:$Y$86)))</f>
      </c>
    </row>
    <row r="85" spans="1:26" ht="12.75">
      <c r="A85" s="125">
        <f>IF('Nombre de voix le plus élevé'!M85=0,"",'Nombre de voix le plus élevé'!M85)</f>
      </c>
      <c r="B85" s="125">
        <f>IF('Nombre de voix le plus élevé'!N85=0,"",'Nombre de voix le plus élevé'!N85)</f>
      </c>
      <c r="C85" s="125">
        <f>IF(A85&lt;&gt;"",'Nombre de voix le plus élevé'!O85,"")</f>
      </c>
      <c r="D85" s="150" t="str">
        <f>IF(A85=""," ",IF(C85&gt;=$F$15,0,IF($F$6-SUM($D$19:D84)&lt;=$F$15-C85,$F$6-SUM($D$19:D84),$F$15-C85)))</f>
        <v> </v>
      </c>
      <c r="E85" s="150" t="str">
        <f>IF(A85=""," ",C85+D85)</f>
        <v> </v>
      </c>
      <c r="F85" s="125">
        <f>IF($N85&lt;&gt;0,R85,"")</f>
      </c>
      <c r="G85" s="125">
        <f>IF(A85&lt;&gt;"",RANK(E85,$E$19:$E$86),"")</f>
      </c>
      <c r="H85" s="125">
        <f>IF(F85="E","",C85)</f>
      </c>
      <c r="I85" s="150">
        <f>IF(R85&lt;&gt;"","",IF(A85="","",IF(H85&gt;=$F$15,0,IF($F$6-SUM($I$19:I84)&lt;=$F$15-H85,$F$6-SUM($I$19:I84),$F$15-H85))))</f>
      </c>
      <c r="J85" s="150">
        <f>IF(R85&lt;&gt;"","",IF(A85="","",H85+I85))</f>
      </c>
      <c r="K85" s="125">
        <f>IF($T85&lt;&gt;0,X85,"")</f>
      </c>
      <c r="L85" s="125">
        <f>IF(R85&lt;&gt;"","",IF(A85="","",RANK(J85,$J$19:$J$86)))</f>
      </c>
      <c r="M85" s="151">
        <f>IF($G85&lt;=$F$15,"E","")</f>
      </c>
      <c r="N85" s="151">
        <f>IF(M85="E",1,0)</f>
        <v>0</v>
      </c>
      <c r="O85" s="151">
        <f>IF(N85=0,0,IF(N85&lt;=$F83,1,0))</f>
        <v>0</v>
      </c>
      <c r="P85" s="151">
        <f>IF(N85=1,IF(E85&gt;=$F$15,((ROW()-18)*100)+ROW()-18,(G85*1000)+ROW()-18),"")</f>
      </c>
      <c r="Q85" s="151">
        <f>IF(A85&lt;&gt;"",IF(N85=1,RANK(P85,$P$19:$P$86,1),""),"")</f>
      </c>
      <c r="R85" s="151">
        <f>IF(Q85&lt;=$F$17,IF(Q85&lt;10,CONCATENATE("E0",FIXED(Q85,0)),CONCATENATE("E",FIXED(Q85,0))),"")</f>
      </c>
      <c r="S85" s="151">
        <f>IF(A85&lt;&gt;"",IF($R85="","S",""),"")</f>
      </c>
      <c r="T85" s="151">
        <f>IF(S85="S",1,0)</f>
        <v>0</v>
      </c>
      <c r="U85" s="151">
        <f>IF(F85&lt;&gt;"E",IF($S85="S",IF(SUM($T$19:$T84)+1&lt;=$F$17,SUM($T$19:$T84)+1,0),0),0)</f>
        <v>0</v>
      </c>
      <c r="V85" s="151">
        <f>IF(T85=1,IF(J85&gt;=$F$15,((ROW()-18)*100)+ROW()-18,(Z85*1000)+ROW()-18),"")</f>
      </c>
      <c r="W85" s="151">
        <f>IF(G85&lt;&gt;"",IF(T85=1,RANK(V85,$V$19:$V$86,1),""),"")</f>
      </c>
      <c r="X85" s="151">
        <f t="shared" si="18"/>
      </c>
      <c r="Y85" s="151">
        <f t="shared" si="19"/>
      </c>
      <c r="Z85" s="151">
        <f>IF(R85&lt;&gt;"","",IF(A85="","",RANK(Y85,$Y$19:$Y$86)))</f>
      </c>
    </row>
    <row r="86" spans="1:26" ht="12.75">
      <c r="A86" s="125">
        <f>IF('Nombre de voix le plus élevé'!M86=0,"",'Nombre de voix le plus élevé'!M86)</f>
      </c>
      <c r="B86" s="125">
        <f>IF('Nombre de voix le plus élevé'!N86=0,"",'Nombre de voix le plus élevé'!N86)</f>
      </c>
      <c r="C86" s="125">
        <f>IF(A86&lt;&gt;"",'Nombre de voix le plus élevé'!O86,"")</f>
      </c>
      <c r="D86" s="150" t="str">
        <f>IF(A86=""," ",IF(C86&gt;=$F$15,0,IF($F$6-SUM($D$19:D85)&lt;=$F$15-C86,$F$6-SUM($D$19:D85),$F$15-C86)))</f>
        <v> </v>
      </c>
      <c r="E86" s="150" t="str">
        <f>IF(A86=""," ",C86+D86)</f>
        <v> </v>
      </c>
      <c r="F86" s="125">
        <f>IF($N86&lt;&gt;0,IF($N86&lt;=$F$17,"E",""),"")</f>
      </c>
      <c r="G86" s="125">
        <f>IF(A86&lt;&gt;"",RANK(E86,$E$19:$E$86),"")</f>
      </c>
      <c r="H86" s="125">
        <f>IF(F86="E","",C86)</f>
      </c>
      <c r="I86" s="150">
        <f>IF(R86&lt;&gt;"","",IF(A86="","",IF(H86&gt;=$F$15,0,IF($F$6-SUM($I$19:I85)&lt;=$F$15-H86,$F$6-SUM($I$19:I85),$F$15-H86))))</f>
      </c>
      <c r="J86" s="150">
        <f>IF(R86&lt;&gt;"","",IF(A86="","",H86+I86))</f>
      </c>
      <c r="K86" s="125">
        <f>IF($T86&lt;&gt;0,X86,"")</f>
      </c>
      <c r="L86" s="125">
        <f>IF(R86&lt;&gt;"","",IF(A86="","",RANK(J86,$J$19:$J$86)))</f>
      </c>
      <c r="M86" s="151">
        <f>IF($G86&lt;=$F$15,"E","")</f>
      </c>
      <c r="N86" s="151">
        <f>IF(M86="E",1,0)</f>
        <v>0</v>
      </c>
      <c r="O86" s="151">
        <f>IF(N86=0,0,IF(N86&lt;=$F84,1,0))</f>
        <v>0</v>
      </c>
      <c r="P86" s="151">
        <f>IF(N86=1,IF(E86&gt;=$F$15,((ROW()-18)*100)+ROW()-18,(G86*1000)+ROW()-18),"")</f>
      </c>
      <c r="Q86" s="151">
        <f>IF(A86&lt;&gt;"",IF(N86=1,RANK(P86,$P$19:$P$86,1),""),"")</f>
      </c>
      <c r="R86" s="151">
        <f>IF(Q86&lt;=$F$17,IF(Q86&lt;10,CONCATENATE("E0",FIXED(Q86,0)),CONCATENATE("E",FIXED(Q86,0))),"")</f>
      </c>
      <c r="S86" s="151">
        <f>IF(A86&lt;&gt;"",IF($R86="","S",""),"")</f>
      </c>
      <c r="T86" s="151">
        <f>IF(S86="S",1,0)</f>
        <v>0</v>
      </c>
      <c r="U86" s="151">
        <f>IF(F86&lt;&gt;"E",IF($S86="S",IF(SUM($T$19:$T85)+1&lt;=$F$17,SUM($T$19:$T85)+1,0),0),0)</f>
        <v>0</v>
      </c>
      <c r="V86" s="151">
        <f>IF(T86=1,IF(J86&gt;=$F$15,((ROW()-18)*100)+ROW()-18,(Z86*1000)+ROW()-18),"")</f>
      </c>
      <c r="W86" s="151">
        <f>IF(G86&lt;&gt;"",IF(T86=1,RANK(V86,$V$19:$V$86,1),""),"")</f>
      </c>
      <c r="X86" s="151">
        <f>IF(W86&lt;=$F$17,IF(T86=1,IF(W86&lt;10,CONCATENATE("S0",FIXED(W86,0)),CONCATENATE("S",FIXED(W86,0))),""),"")</f>
      </c>
      <c r="Y86" s="151">
        <f>IF(R86="",IF(J86&gt;=$F$15,"",J86),"")</f>
      </c>
      <c r="Z86" s="151">
        <f>IF(R86&lt;&gt;"","",IF(A86="","",RANK(Y86,$Y$19:$Y$86)))</f>
      </c>
    </row>
  </sheetData>
  <sheetProtection sheet="1" selectLockedCells="1" selectUnlockedCells="1"/>
  <mergeCells count="1">
    <mergeCell ref="B1:F1"/>
  </mergeCells>
  <conditionalFormatting sqref="A19:B86">
    <cfRule type="expression" priority="1" dxfId="1" stopIfTrue="1">
      <formula>$F19="E"</formula>
    </cfRule>
    <cfRule type="expression" priority="2" dxfId="0" stopIfTrue="1">
      <formula>$K19="S"</formula>
    </cfRule>
  </conditionalFormatting>
  <printOptions/>
  <pageMargins left="0.3937007874015748" right="0.3937007874015748" top="0.3937007874015748" bottom="0.3937007874015748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</dc:creator>
  <cp:keywords/>
  <dc:description/>
  <cp:lastModifiedBy>Redy De Leege</cp:lastModifiedBy>
  <cp:lastPrinted>2012-04-20T13:48:23Z</cp:lastPrinted>
  <dcterms:created xsi:type="dcterms:W3CDTF">2008-03-07T12:02:56Z</dcterms:created>
  <dcterms:modified xsi:type="dcterms:W3CDTF">2020-10-31T13:05:23Z</dcterms:modified>
  <cp:category/>
  <cp:version/>
  <cp:contentType/>
  <cp:contentStatus/>
</cp:coreProperties>
</file>